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d.docs.live.net/c3bb7a7a140677c5/01. PERSONAL/PERSONAL FINANCES/Cashflow Forecasts/"/>
    </mc:Choice>
  </mc:AlternateContent>
  <xr:revisionPtr revIDLastSave="201" documentId="8_{D876D093-3C16-4F68-8231-DDA50334E459}" xr6:coauthVersionLast="47" xr6:coauthVersionMax="47" xr10:uidLastSave="{6CCB6315-C110-D54E-B8F4-F70C7C1D6D38}"/>
  <bookViews>
    <workbookView xWindow="0" yWindow="660" windowWidth="29400" windowHeight="18460" xr2:uid="{00000000-000D-0000-FFFF-FFFF00000000}"/>
  </bookViews>
  <sheets>
    <sheet name="PERSONAL BUDGET" sheetId="1" r:id="rId1"/>
  </sheets>
  <definedNames>
    <definedName name="LastCol">COUNTA('PERSONAL BUDGET'!$4:$4)+1</definedName>
    <definedName name="PrintArea_SET">OFFSET('PERSONAL BUDGET'!$B$2,,,MATCH(REPT("z",255),'PERSONAL BUDGET'!$B:$B),LastCol)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 l="1"/>
  <c r="O11" i="1"/>
  <c r="O12" i="1"/>
  <c r="O9" i="1"/>
  <c r="O37" i="1"/>
  <c r="O90" i="1"/>
  <c r="O91" i="1"/>
  <c r="O92" i="1"/>
  <c r="O93" i="1"/>
  <c r="O94" i="1"/>
  <c r="O95" i="1"/>
  <c r="O96" i="1"/>
  <c r="O97" i="1"/>
  <c r="O36" i="1"/>
  <c r="O21" i="1" l="1"/>
  <c r="O20" i="1"/>
  <c r="O17" i="1"/>
  <c r="O19" i="1"/>
  <c r="O18" i="1"/>
  <c r="D109" i="1" l="1"/>
  <c r="E109" i="1"/>
  <c r="F109" i="1"/>
  <c r="G109" i="1"/>
  <c r="H109" i="1"/>
  <c r="I109" i="1"/>
  <c r="J109" i="1"/>
  <c r="K109" i="1"/>
  <c r="L109" i="1"/>
  <c r="M109" i="1"/>
  <c r="N109" i="1"/>
  <c r="C109" i="1"/>
  <c r="D101" i="1"/>
  <c r="E101" i="1"/>
  <c r="F101" i="1"/>
  <c r="G101" i="1"/>
  <c r="H101" i="1"/>
  <c r="I101" i="1"/>
  <c r="J101" i="1"/>
  <c r="K101" i="1"/>
  <c r="L101" i="1"/>
  <c r="M101" i="1"/>
  <c r="N101" i="1"/>
  <c r="C101" i="1"/>
  <c r="D86" i="1"/>
  <c r="E86" i="1"/>
  <c r="F86" i="1"/>
  <c r="G86" i="1"/>
  <c r="H86" i="1"/>
  <c r="I86" i="1"/>
  <c r="J86" i="1"/>
  <c r="K86" i="1"/>
  <c r="L86" i="1"/>
  <c r="M86" i="1"/>
  <c r="N86" i="1"/>
  <c r="C86" i="1"/>
  <c r="D78" i="1"/>
  <c r="E78" i="1"/>
  <c r="F78" i="1"/>
  <c r="G78" i="1"/>
  <c r="H78" i="1"/>
  <c r="I78" i="1"/>
  <c r="J78" i="1"/>
  <c r="K78" i="1"/>
  <c r="L78" i="1"/>
  <c r="M78" i="1"/>
  <c r="N78" i="1"/>
  <c r="C78" i="1"/>
  <c r="D68" i="1"/>
  <c r="E68" i="1"/>
  <c r="F68" i="1"/>
  <c r="G68" i="1"/>
  <c r="H68" i="1"/>
  <c r="I68" i="1"/>
  <c r="J68" i="1"/>
  <c r="K68" i="1"/>
  <c r="L68" i="1"/>
  <c r="M68" i="1"/>
  <c r="N68" i="1"/>
  <c r="C68" i="1"/>
  <c r="D59" i="1"/>
  <c r="E59" i="1"/>
  <c r="F59" i="1"/>
  <c r="G59" i="1"/>
  <c r="H59" i="1"/>
  <c r="I59" i="1"/>
  <c r="J59" i="1"/>
  <c r="K59" i="1"/>
  <c r="L59" i="1"/>
  <c r="M59" i="1"/>
  <c r="N59" i="1"/>
  <c r="C59" i="1"/>
  <c r="O105" i="1"/>
  <c r="O106" i="1"/>
  <c r="O107" i="1"/>
  <c r="O108" i="1"/>
  <c r="O104" i="1"/>
  <c r="O98" i="1"/>
  <c r="O99" i="1"/>
  <c r="O100" i="1"/>
  <c r="O89" i="1"/>
  <c r="O82" i="1"/>
  <c r="O83" i="1"/>
  <c r="O84" i="1"/>
  <c r="O85" i="1"/>
  <c r="O81" i="1"/>
  <c r="O72" i="1"/>
  <c r="O73" i="1"/>
  <c r="O74" i="1"/>
  <c r="O75" i="1"/>
  <c r="O76" i="1"/>
  <c r="O77" i="1"/>
  <c r="O71" i="1"/>
  <c r="O63" i="1"/>
  <c r="O64" i="1"/>
  <c r="O65" i="1"/>
  <c r="O66" i="1"/>
  <c r="O67" i="1"/>
  <c r="O62" i="1"/>
  <c r="O53" i="1"/>
  <c r="O54" i="1"/>
  <c r="O55" i="1"/>
  <c r="O56" i="1"/>
  <c r="O57" i="1"/>
  <c r="O58" i="1"/>
  <c r="O52" i="1"/>
  <c r="D49" i="1"/>
  <c r="E49" i="1"/>
  <c r="F49" i="1"/>
  <c r="G49" i="1"/>
  <c r="H49" i="1"/>
  <c r="I49" i="1"/>
  <c r="J49" i="1"/>
  <c r="K49" i="1"/>
  <c r="L49" i="1"/>
  <c r="M49" i="1"/>
  <c r="N49" i="1"/>
  <c r="C49" i="1"/>
  <c r="O46" i="1"/>
  <c r="O47" i="1"/>
  <c r="O48" i="1"/>
  <c r="O45" i="1"/>
  <c r="D42" i="1"/>
  <c r="E42" i="1"/>
  <c r="F42" i="1"/>
  <c r="G42" i="1"/>
  <c r="H42" i="1"/>
  <c r="I42" i="1"/>
  <c r="J42" i="1"/>
  <c r="K42" i="1"/>
  <c r="L42" i="1"/>
  <c r="M42" i="1"/>
  <c r="N42" i="1"/>
  <c r="C42" i="1"/>
  <c r="O35" i="1"/>
  <c r="O38" i="1"/>
  <c r="O39" i="1"/>
  <c r="O40" i="1"/>
  <c r="O41" i="1"/>
  <c r="O34" i="1"/>
  <c r="D31" i="1"/>
  <c r="E31" i="1"/>
  <c r="F31" i="1"/>
  <c r="G31" i="1"/>
  <c r="H31" i="1"/>
  <c r="I31" i="1"/>
  <c r="J31" i="1"/>
  <c r="K31" i="1"/>
  <c r="L31" i="1"/>
  <c r="M31" i="1"/>
  <c r="N31" i="1"/>
  <c r="C31" i="1"/>
  <c r="O26" i="1"/>
  <c r="O27" i="1"/>
  <c r="O28" i="1"/>
  <c r="O29" i="1"/>
  <c r="O30" i="1"/>
  <c r="O25" i="1"/>
  <c r="D22" i="1"/>
  <c r="E22" i="1"/>
  <c r="F22" i="1"/>
  <c r="G22" i="1"/>
  <c r="H22" i="1"/>
  <c r="I22" i="1"/>
  <c r="J22" i="1"/>
  <c r="K22" i="1"/>
  <c r="L22" i="1"/>
  <c r="M22" i="1"/>
  <c r="N22" i="1"/>
  <c r="C22" i="1"/>
  <c r="I113" i="1" l="1"/>
  <c r="H113" i="1"/>
  <c r="N113" i="1"/>
  <c r="F113" i="1"/>
  <c r="E113" i="1"/>
  <c r="L113" i="1"/>
  <c r="D113" i="1"/>
  <c r="K113" i="1"/>
  <c r="G113" i="1"/>
  <c r="M113" i="1"/>
  <c r="J113" i="1"/>
  <c r="C113" i="1"/>
  <c r="O49" i="1"/>
  <c r="O101" i="1"/>
  <c r="O86" i="1"/>
  <c r="O78" i="1"/>
  <c r="O68" i="1"/>
  <c r="O59" i="1"/>
  <c r="O42" i="1"/>
  <c r="O31" i="1"/>
  <c r="O22" i="1"/>
  <c r="O109" i="1"/>
  <c r="N13" i="1"/>
  <c r="N112" i="1" s="1"/>
  <c r="F13" i="1"/>
  <c r="F112" i="1" s="1"/>
  <c r="K13" i="1"/>
  <c r="K112" i="1" s="1"/>
  <c r="M13" i="1"/>
  <c r="M112" i="1" s="1"/>
  <c r="E13" i="1"/>
  <c r="E112" i="1" s="1"/>
  <c r="D13" i="1"/>
  <c r="D112" i="1" s="1"/>
  <c r="H13" i="1"/>
  <c r="H112" i="1" s="1"/>
  <c r="G13" i="1"/>
  <c r="G112" i="1" s="1"/>
  <c r="C13" i="1"/>
  <c r="C112" i="1" s="1"/>
  <c r="L13" i="1"/>
  <c r="L112" i="1" s="1"/>
  <c r="J13" i="1"/>
  <c r="J112" i="1" s="1"/>
  <c r="O10" i="1"/>
  <c r="O8" i="1"/>
  <c r="I13" i="1"/>
  <c r="I112" i="1" s="1"/>
  <c r="I114" i="1" s="1"/>
  <c r="O6" i="1"/>
  <c r="K114" i="1" l="1"/>
  <c r="D114" i="1"/>
  <c r="L114" i="1"/>
  <c r="E114" i="1"/>
  <c r="C114" i="1"/>
  <c r="J114" i="1"/>
  <c r="F114" i="1"/>
  <c r="M114" i="1"/>
  <c r="N114" i="1"/>
  <c r="G114" i="1"/>
  <c r="H114" i="1"/>
  <c r="O113" i="1"/>
  <c r="O13" i="1"/>
  <c r="O112" i="1" s="1"/>
  <c r="O114" i="1" l="1"/>
</calcChain>
</file>

<file path=xl/sharedStrings.xml><?xml version="1.0" encoding="utf-8"?>
<sst xmlns="http://schemas.openxmlformats.org/spreadsheetml/2006/main" count="230" uniqueCount="63">
  <si>
    <t>Wages</t>
  </si>
  <si>
    <t xml:space="preserve">Groceries </t>
  </si>
  <si>
    <t>Gas/fuel</t>
  </si>
  <si>
    <t>Repairs</t>
  </si>
  <si>
    <t>Car wash/detailing services</t>
  </si>
  <si>
    <t>Parking</t>
  </si>
  <si>
    <t>Public transportation</t>
  </si>
  <si>
    <t>Plane fare</t>
  </si>
  <si>
    <t>Accommodations</t>
  </si>
  <si>
    <t>Food</t>
  </si>
  <si>
    <t>Clothing</t>
  </si>
  <si>
    <t>Gifts</t>
  </si>
  <si>
    <t>Salon/barber</t>
  </si>
  <si>
    <t>Books</t>
  </si>
  <si>
    <t xml:space="preserve">   Other</t>
  </si>
  <si>
    <t>Total expenses</t>
  </si>
  <si>
    <t>Cash short/extra</t>
  </si>
  <si>
    <t>Total</t>
  </si>
  <si>
    <t>EXPENSES</t>
  </si>
  <si>
    <t>TRANSPORTATION</t>
  </si>
  <si>
    <t>ENTERTAINMENT</t>
  </si>
  <si>
    <t>HEALTH</t>
  </si>
  <si>
    <t>VACATIONS</t>
  </si>
  <si>
    <t>PERSONAL</t>
  </si>
  <si>
    <t>FINANCIAL OBLIGATIONS</t>
  </si>
  <si>
    <t>MISC PAYMENTS</t>
  </si>
  <si>
    <t>TOTALS</t>
  </si>
  <si>
    <t>JAN</t>
  </si>
  <si>
    <t>FEB</t>
  </si>
  <si>
    <t>MAY</t>
  </si>
  <si>
    <t>MAR</t>
  </si>
  <si>
    <t>APR</t>
  </si>
  <si>
    <t>JUN</t>
  </si>
  <si>
    <t>JUL</t>
  </si>
  <si>
    <t>AUG</t>
  </si>
  <si>
    <t>SEP</t>
  </si>
  <si>
    <t>OCT</t>
  </si>
  <si>
    <t>NOV</t>
  </si>
  <si>
    <t>DEC</t>
  </si>
  <si>
    <t>YEAR</t>
  </si>
  <si>
    <t>REVENUE</t>
  </si>
  <si>
    <t xml:space="preserve"> </t>
  </si>
  <si>
    <t>SPARKLINE</t>
  </si>
  <si>
    <t>Total Income</t>
  </si>
  <si>
    <t>Car Insurance</t>
  </si>
  <si>
    <t>Road Tax</t>
  </si>
  <si>
    <t>Contents Insurance</t>
  </si>
  <si>
    <t>MOT</t>
  </si>
  <si>
    <t>Activities</t>
  </si>
  <si>
    <t>Eating/ Dining out</t>
  </si>
  <si>
    <t>Christmas Presents</t>
  </si>
  <si>
    <t>DAILY LIVING (Monzo)</t>
  </si>
  <si>
    <t>INCOME (Starling)</t>
  </si>
  <si>
    <t>Bonus</t>
  </si>
  <si>
    <t>Rent / Mortgage</t>
  </si>
  <si>
    <t xml:space="preserve">HOME </t>
  </si>
  <si>
    <t>SUBSCRIPTIONS</t>
  </si>
  <si>
    <t>Dentist</t>
  </si>
  <si>
    <t>Phone</t>
  </si>
  <si>
    <t>Netflix</t>
  </si>
  <si>
    <t>Credit Cards</t>
  </si>
  <si>
    <t>Loans</t>
  </si>
  <si>
    <t>PERSONAL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</si>
</sst>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_-[$£-809]* #,##0.00_-;\-[$£-809]* #,##0.00_-;_-[$£-809]* &quot;-&quot;??_-;_-@_-"/>
  </numFmts>
  <fonts count="18" x14ac:knownFonts="1">
    <font>
      <sz val="10"/>
      <color theme="1" tint="0.14993743705557422"/>
      <name val="verdana"/>
      <family val="2"/>
      <scheme val="minor"/>
    </font>
    <font>
      <b/>
      <sz val="10"/>
      <color theme="1" tint="0.14990691854609822"/>
      <name val="Gill Sans MT"/>
      <family val="2"/>
      <scheme val="major"/>
    </font>
    <font>
      <sz val="11"/>
      <color theme="1" tint="0.14993743705557422"/>
      <name val="Gill Sans MT"/>
      <family val="2"/>
      <scheme val="major"/>
    </font>
    <font>
      <sz val="22"/>
      <color theme="1" tint="0.14993743705557422"/>
      <name val="Gill Sans MT"/>
      <family val="2"/>
      <scheme val="major"/>
    </font>
    <font>
      <sz val="12"/>
      <color theme="1" tint="0.14993743705557422"/>
      <name val="verdana"/>
      <family val="2"/>
      <scheme val="minor"/>
    </font>
    <font>
      <sz val="14"/>
      <color theme="0"/>
      <name val="Gill Sans MT"/>
      <family val="2"/>
      <scheme val="major"/>
    </font>
    <font>
      <sz val="11"/>
      <color theme="0"/>
      <name val="verdana"/>
      <family val="2"/>
      <scheme val="minor"/>
    </font>
    <font>
      <sz val="11"/>
      <color theme="1" tint="0.14993743705557422"/>
      <name val="verdana"/>
      <family val="2"/>
      <scheme val="minor"/>
    </font>
    <font>
      <sz val="72"/>
      <color theme="5" tint="-0.499984740745262"/>
      <name val="Gill Sans MT"/>
      <family val="2"/>
      <scheme val="major"/>
    </font>
    <font>
      <sz val="14"/>
      <color theme="1" tint="0.14993743705557422"/>
      <name val="Gill Sans MT"/>
      <family val="2"/>
      <scheme val="major"/>
    </font>
    <font>
      <sz val="18"/>
      <color theme="1" tint="0.14993743705557422"/>
      <name val="Gill Sans MT"/>
      <family val="2"/>
      <scheme val="major"/>
    </font>
    <font>
      <sz val="14"/>
      <name val="Gill Sans MT"/>
      <family val="2"/>
      <scheme val="major"/>
    </font>
    <font>
      <sz val="10"/>
      <color theme="1" tint="0.14993743705557422"/>
      <name val="verdana"/>
      <family val="2"/>
      <scheme val="minor"/>
    </font>
    <font>
      <b/>
      <sz val="10"/>
      <color theme="1" tint="0.14993743705557422"/>
      <name val="verdana"/>
      <family val="2"/>
      <scheme val="minor"/>
    </font>
    <font>
      <b/>
      <sz val="11"/>
      <color theme="0"/>
      <name val="verdana"/>
      <family val="2"/>
      <scheme val="minor"/>
    </font>
    <font>
      <b/>
      <sz val="14"/>
      <color theme="1" tint="0.14993743705557422"/>
      <name val="Gill Sans MT"/>
      <family val="2"/>
      <scheme val="major"/>
    </font>
    <font>
      <b/>
      <sz val="11"/>
      <color theme="1" tint="0.14993743705557422"/>
      <name val="verdana"/>
      <family val="2"/>
      <scheme val="minor"/>
    </font>
    <font>
      <b/>
      <sz val="14"/>
      <name val="Gill Sans MT"/>
      <family val="2"/>
      <scheme val="major"/>
    </font>
  </fonts>
  <fills count="9">
    <fill>
      <patternFill patternType="none"/>
    </fill>
    <fill>
      <patternFill patternType="gray125"/>
    </fill>
    <fill>
      <gradientFill degree="90">
        <stop position="0">
          <color theme="0"/>
        </stop>
        <stop position="1">
          <color theme="5" tint="0.80001220740379042"/>
        </stop>
      </gradientFill>
    </fill>
    <fill>
      <patternFill patternType="solid">
        <fgColor theme="4"/>
        <bgColor indexed="64"/>
      </patternFill>
    </fill>
    <fill>
      <patternFill patternType="solid">
        <fgColor theme="0"/>
        <bgColor auto="1"/>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7F7F7"/>
        <bgColor indexed="64"/>
      </patternFill>
    </fill>
    <fill>
      <patternFill patternType="solid">
        <fgColor theme="3"/>
        <bgColor indexed="64"/>
      </patternFill>
    </fill>
  </fills>
  <borders count="2">
    <border>
      <left/>
      <right/>
      <top/>
      <bottom/>
      <diagonal/>
    </border>
    <border>
      <left/>
      <right/>
      <top/>
      <bottom style="medium">
        <color theme="4" tint="-0.24994659260841701"/>
      </bottom>
      <diagonal/>
    </border>
  </borders>
  <cellStyleXfs count="6">
    <xf numFmtId="0" fontId="0" fillId="7"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4" borderId="0" applyNumberFormat="0" applyProtection="0">
      <alignment horizontal="left" vertical="center" indent="1"/>
    </xf>
    <xf numFmtId="0" fontId="1" fillId="2" borderId="0" applyNumberFormat="0" applyProtection="0">
      <alignment vertical="center"/>
    </xf>
    <xf numFmtId="44" fontId="12" fillId="0" borderId="0" applyFont="0" applyFill="0" applyBorder="0" applyAlignment="0" applyProtection="0"/>
  </cellStyleXfs>
  <cellXfs count="60">
    <xf numFmtId="0" fontId="0" fillId="7" borderId="0" xfId="0">
      <alignment vertical="center"/>
    </xf>
    <xf numFmtId="0" fontId="4" fillId="6" borderId="0" xfId="0" applyFont="1" applyFill="1">
      <alignment vertical="center"/>
    </xf>
    <xf numFmtId="0" fontId="4" fillId="6" borderId="0" xfId="0" applyFont="1" applyFill="1" applyAlignment="1">
      <alignment horizontal="right" vertical="center" indent="1"/>
    </xf>
    <xf numFmtId="0" fontId="7" fillId="6" borderId="0" xfId="0" applyFont="1" applyFill="1">
      <alignment vertical="center"/>
    </xf>
    <xf numFmtId="0" fontId="7" fillId="6" borderId="0" xfId="0" applyFont="1" applyFill="1" applyAlignment="1">
      <alignment horizontal="right" vertical="center" indent="1"/>
    </xf>
    <xf numFmtId="0" fontId="7" fillId="0" borderId="0" xfId="0" applyFont="1" applyFill="1">
      <alignment vertical="center"/>
    </xf>
    <xf numFmtId="0" fontId="6" fillId="8" borderId="0" xfId="0" applyFont="1" applyFill="1" applyAlignment="1">
      <alignment horizontal="left" vertical="center" indent="1"/>
    </xf>
    <xf numFmtId="164" fontId="6" fillId="8" borderId="0" xfId="0" applyNumberFormat="1" applyFont="1" applyFill="1" applyAlignment="1">
      <alignment horizontal="right" vertical="center"/>
    </xf>
    <xf numFmtId="0" fontId="0" fillId="6" borderId="0" xfId="0" applyFill="1" applyAlignment="1"/>
    <xf numFmtId="0" fontId="0" fillId="6" borderId="0" xfId="0" applyFill="1">
      <alignment vertical="center"/>
    </xf>
    <xf numFmtId="0" fontId="0" fillId="6" borderId="0" xfId="0" applyFill="1" applyAlignment="1">
      <alignment horizontal="right" vertical="center"/>
    </xf>
    <xf numFmtId="0" fontId="7" fillId="6" borderId="0" xfId="0" applyFont="1" applyFill="1" applyAlignment="1"/>
    <xf numFmtId="0" fontId="7" fillId="7" borderId="0" xfId="0" applyFont="1" applyAlignment="1">
      <alignment horizontal="left" vertical="center" indent="1"/>
    </xf>
    <xf numFmtId="164" fontId="7" fillId="7" borderId="0" xfId="0" applyNumberFormat="1" applyFont="1" applyAlignment="1">
      <alignment horizontal="right" vertical="center"/>
    </xf>
    <xf numFmtId="0" fontId="7" fillId="7" borderId="0" xfId="0" applyFont="1" applyAlignment="1">
      <alignment horizontal="left" vertical="center"/>
    </xf>
    <xf numFmtId="0" fontId="9" fillId="6" borderId="0" xfId="0" applyFont="1" applyFill="1" applyAlignment="1"/>
    <xf numFmtId="0" fontId="9" fillId="6" borderId="0" xfId="0" applyFont="1" applyFill="1">
      <alignment vertical="center"/>
    </xf>
    <xf numFmtId="0" fontId="11" fillId="6" borderId="0" xfId="0" applyFont="1" applyFill="1" applyAlignment="1"/>
    <xf numFmtId="0" fontId="11" fillId="7" borderId="0" xfId="0" applyFont="1" applyAlignment="1">
      <alignment horizontal="left" vertical="center" indent="1"/>
    </xf>
    <xf numFmtId="0" fontId="11" fillId="6" borderId="0" xfId="0" applyFont="1" applyFill="1">
      <alignment vertical="center"/>
    </xf>
    <xf numFmtId="0" fontId="0" fillId="0" borderId="0" xfId="0" applyFill="1">
      <alignment vertical="center"/>
    </xf>
    <xf numFmtId="0" fontId="11" fillId="0" borderId="0" xfId="0" applyFont="1" applyFill="1">
      <alignment vertical="center"/>
    </xf>
    <xf numFmtId="0" fontId="9" fillId="0" borderId="0" xfId="0" applyFont="1" applyFill="1">
      <alignment vertical="center"/>
    </xf>
    <xf numFmtId="0" fontId="5" fillId="8" borderId="0" xfId="3" applyFont="1" applyFill="1">
      <alignment horizontal="left" vertical="center" indent="1"/>
    </xf>
    <xf numFmtId="0" fontId="5" fillId="3" borderId="0" xfId="3" applyFont="1" applyFill="1" applyAlignment="1">
      <alignment horizontal="right" vertical="center" indent="1"/>
    </xf>
    <xf numFmtId="0" fontId="5" fillId="8" borderId="0" xfId="3" applyFont="1" applyFill="1" applyAlignment="1">
      <alignment horizontal="right" vertical="center" indent="1"/>
    </xf>
    <xf numFmtId="0" fontId="10" fillId="6" borderId="0" xfId="0" applyFont="1" applyFill="1" applyAlignment="1"/>
    <xf numFmtId="0" fontId="5" fillId="3" borderId="0" xfId="2" applyFont="1" applyFill="1" applyBorder="1" applyAlignment="1">
      <alignment horizontal="left" vertical="center" indent="1"/>
    </xf>
    <xf numFmtId="0" fontId="5" fillId="3" borderId="0" xfId="2" applyFont="1" applyFill="1" applyBorder="1" applyAlignment="1">
      <alignment horizontal="right" vertical="center" indent="1"/>
    </xf>
    <xf numFmtId="0" fontId="5" fillId="3" borderId="0" xfId="2" applyFont="1" applyFill="1" applyBorder="1" applyAlignment="1">
      <alignment horizontal="right" vertical="center"/>
    </xf>
    <xf numFmtId="0" fontId="10" fillId="6" borderId="0" xfId="0" applyFont="1" applyFill="1">
      <alignment vertical="center"/>
    </xf>
    <xf numFmtId="0" fontId="10" fillId="0" borderId="0" xfId="0" applyFont="1" applyFill="1">
      <alignment vertical="center"/>
    </xf>
    <xf numFmtId="0" fontId="11" fillId="7" borderId="0" xfId="0" applyFont="1" applyAlignment="1">
      <alignment horizontal="right" vertical="center" indent="1"/>
    </xf>
    <xf numFmtId="0" fontId="11" fillId="7" borderId="0" xfId="0" applyFont="1">
      <alignment vertical="center"/>
    </xf>
    <xf numFmtId="0" fontId="6" fillId="8" borderId="0" xfId="3" applyFont="1" applyFill="1" applyAlignment="1">
      <alignment horizontal="left" vertical="center" indent="2"/>
    </xf>
    <xf numFmtId="164" fontId="6" fillId="8" borderId="0" xfId="3" applyNumberFormat="1" applyFont="1" applyFill="1" applyAlignment="1">
      <alignment horizontal="right" vertical="center"/>
    </xf>
    <xf numFmtId="0" fontId="8" fillId="5" borderId="0" xfId="1" applyFont="1" applyFill="1" applyAlignment="1">
      <alignment horizontal="left" vertical="center" indent="1"/>
    </xf>
    <xf numFmtId="165" fontId="7" fillId="7" borderId="0" xfId="0" applyNumberFormat="1" applyFont="1" applyAlignment="1">
      <alignment horizontal="right" vertical="center" indent="1"/>
    </xf>
    <xf numFmtId="44" fontId="7" fillId="7" borderId="0" xfId="5" applyFont="1" applyFill="1" applyAlignment="1">
      <alignment horizontal="right" vertical="center" indent="1"/>
    </xf>
    <xf numFmtId="165" fontId="6" fillId="3" borderId="0" xfId="3" applyNumberFormat="1" applyFont="1" applyFill="1" applyAlignment="1">
      <alignment horizontal="right" vertical="center" indent="1"/>
    </xf>
    <xf numFmtId="165" fontId="6" fillId="3" borderId="0" xfId="0" applyNumberFormat="1" applyFont="1" applyFill="1" applyAlignment="1">
      <alignment horizontal="right" vertical="center" indent="1"/>
    </xf>
    <xf numFmtId="0" fontId="13" fillId="6" borderId="0" xfId="0" applyFont="1" applyFill="1" applyAlignment="1"/>
    <xf numFmtId="0" fontId="14" fillId="8" borderId="0" xfId="0" applyFont="1" applyFill="1" applyAlignment="1">
      <alignment horizontal="left" vertical="center" indent="1"/>
    </xf>
    <xf numFmtId="165" fontId="14" fillId="3" borderId="0" xfId="0" applyNumberFormat="1" applyFont="1" applyFill="1" applyAlignment="1">
      <alignment horizontal="right" vertical="center" indent="1"/>
    </xf>
    <xf numFmtId="164" fontId="14" fillId="8" borderId="0" xfId="0" applyNumberFormat="1" applyFont="1" applyFill="1" applyAlignment="1">
      <alignment horizontal="right" vertical="center"/>
    </xf>
    <xf numFmtId="0" fontId="13" fillId="6" borderId="0" xfId="0" applyFont="1" applyFill="1">
      <alignment vertical="center"/>
    </xf>
    <xf numFmtId="0" fontId="13" fillId="0" borderId="0" xfId="0" applyFont="1" applyFill="1">
      <alignment vertical="center"/>
    </xf>
    <xf numFmtId="0" fontId="15" fillId="6" borderId="0" xfId="0" applyFont="1" applyFill="1" applyAlignment="1"/>
    <xf numFmtId="0" fontId="16" fillId="7" borderId="0" xfId="0" applyFont="1" applyAlignment="1">
      <alignment horizontal="left" vertical="center" indent="1"/>
    </xf>
    <xf numFmtId="165" fontId="16" fillId="7" borderId="0" xfId="0" applyNumberFormat="1" applyFont="1" applyAlignment="1">
      <alignment horizontal="right" vertical="center" indent="1"/>
    </xf>
    <xf numFmtId="0" fontId="16" fillId="7" borderId="0" xfId="0" applyFont="1" applyAlignment="1">
      <alignment horizontal="right" vertical="center"/>
    </xf>
    <xf numFmtId="0" fontId="15" fillId="6" borderId="0" xfId="0" applyFont="1" applyFill="1">
      <alignment vertical="center"/>
    </xf>
    <xf numFmtId="0" fontId="15" fillId="0" borderId="0" xfId="0" applyFont="1" applyFill="1">
      <alignment vertical="center"/>
    </xf>
    <xf numFmtId="0" fontId="17" fillId="6" borderId="0" xfId="0" applyFont="1" applyFill="1" applyAlignment="1"/>
    <xf numFmtId="44" fontId="16" fillId="7" borderId="0" xfId="5" applyFont="1" applyFill="1" applyAlignment="1">
      <alignment horizontal="right" vertical="center" indent="1"/>
    </xf>
    <xf numFmtId="0" fontId="17" fillId="6" borderId="0" xfId="0" applyFont="1" applyFill="1">
      <alignment vertical="center"/>
    </xf>
    <xf numFmtId="0" fontId="17" fillId="0" borderId="0" xfId="0" applyFont="1" applyFill="1">
      <alignment vertical="center"/>
    </xf>
    <xf numFmtId="0" fontId="16" fillId="6" borderId="0" xfId="0" applyFont="1" applyFill="1" applyAlignment="1"/>
    <xf numFmtId="0" fontId="16" fillId="6" borderId="0" xfId="0" applyFont="1" applyFill="1">
      <alignment vertical="center"/>
    </xf>
    <xf numFmtId="0" fontId="16" fillId="0" borderId="0" xfId="0" applyFont="1" applyFill="1">
      <alignment vertical="center"/>
    </xf>
  </cellXfs>
  <cellStyles count="6">
    <cellStyle name="Currency" xfId="5" builtinId="4"/>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418">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fill>
        <patternFill patternType="solid">
          <fgColor indexed="64"/>
          <bgColor rgb="FFF7F7F7"/>
        </patternFill>
      </fill>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5" formatCode="_-[$£-809]* #,##0.00_-;\-[$£-809]* #,##0.00_-;_-[$£-809]* &quot;-&quot;??_-;_-@_-"/>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color theme="1" tint="0.14993743705557422"/>
        <name val="verdana"/>
        <family val="2"/>
        <scheme val="minor"/>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b/>
        <strike val="0"/>
        <outline val="0"/>
        <shadow val="0"/>
        <u val="none"/>
        <vertAlign val="baseline"/>
        <sz val="11"/>
      </font>
    </dxf>
    <dxf>
      <font>
        <b/>
        <i val="0"/>
        <strike val="0"/>
        <condense val="0"/>
        <extend val="0"/>
        <outline val="0"/>
        <shadow val="0"/>
        <u val="none"/>
        <vertAlign val="baseline"/>
        <sz val="11"/>
        <color theme="1" tint="0.14993743705557422"/>
        <name val="verdana"/>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numFmt numFmtId="164" formatCode="&quot;$&quot;#,##0.00"/>
      <alignment horizontal="right" vertical="center" textRotation="0" wrapText="0" indent="1" justifyLastLine="0" shrinkToFit="0" readingOrder="0"/>
    </dxf>
    <dxf>
      <font>
        <b/>
        <i val="0"/>
        <strike val="0"/>
        <condense val="0"/>
        <extend val="0"/>
        <outline val="0"/>
        <shadow val="0"/>
        <u val="none"/>
        <vertAlign val="baseline"/>
        <sz val="11"/>
        <color theme="1" tint="0.14993743705557422"/>
        <name val="verdana"/>
        <family val="2"/>
        <scheme val="minor"/>
      </font>
      <alignment horizontal="left" vertical="center" textRotation="0" wrapText="0" indent="1" justifyLastLine="0" shrinkToFit="0" readingOrder="0"/>
    </dxf>
    <dxf>
      <font>
        <strike val="0"/>
        <outline val="0"/>
        <shadow val="0"/>
        <u val="none"/>
        <vertAlign val="baseline"/>
        <sz val="11"/>
        <color theme="1" tint="0.14993743705557422"/>
        <name val="verdana"/>
        <family val="2"/>
        <scheme val="minor"/>
      </font>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numFmt numFmtId="165" formatCode="_-[$£-809]* #,##0.00_-;\-[$£-809]* #,##0.00_-;_-[$£-809]* &quot;-&quot;??_-;_-@_-"/>
    </dxf>
    <dxf>
      <font>
        <color rgb="FF006100"/>
      </font>
      <fill>
        <patternFill>
          <bgColor rgb="FFC6EFCE"/>
        </patternFill>
      </fill>
    </dxf>
    <dxf>
      <fill>
        <patternFill>
          <bgColor rgb="FFC00000"/>
        </patternFill>
      </fill>
    </dxf>
    <dxf>
      <font>
        <color rgb="FF9C0006"/>
      </font>
      <fill>
        <patternFill>
          <bgColor rgb="FFFFC7CE"/>
        </patternFill>
      </fill>
    </dxf>
    <dxf>
      <fill>
        <patternFill>
          <bgColor rgb="FFC00000"/>
        </patternFill>
      </fill>
    </dxf>
    <dxf>
      <font>
        <color rgb="FF006100"/>
      </font>
      <fill>
        <patternFill>
          <bgColor rgb="FFC6EFCE"/>
        </patternFill>
      </fill>
    </dxf>
    <dxf>
      <fill>
        <patternFill>
          <bgColor rgb="FFC00000"/>
        </patternFill>
      </fill>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4" formatCode="&quot;$&quot;#,##0.00"/>
      <fill>
        <patternFill patternType="solid">
          <fgColor indexed="64"/>
          <bgColor theme="3"/>
        </patternFill>
      </fill>
      <alignment horizontal="right" textRotation="0" wrapText="0" indent="0"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3"/>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numFmt numFmtId="165" formatCode="_-[$£-809]* #,##0.00_-;\-[$£-809]* #,##0.00_-;_-[$£-809]*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1"/>
        <color theme="0"/>
        <name val="verdana"/>
        <family val="2"/>
        <scheme val="minor"/>
      </font>
      <fill>
        <patternFill patternType="solid">
          <fgColor indexed="64"/>
          <bgColor theme="3"/>
        </patternFill>
      </fill>
      <alignment horizontal="left" vertical="center" textRotation="0" wrapText="0" relativeIndent="1" justifyLastLine="0" shrinkToFit="0" readingOrder="0"/>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numFmt numFmtId="165" formatCode="_-[$£-809]* #,##0.00_-;\-[$£-809]* #,##0.00_-;_-[$£-809]* &quot;-&quot;??_-;_-@_-"/>
    </dxf>
    <dxf>
      <font>
        <strike val="0"/>
        <outline val="0"/>
        <shadow val="0"/>
        <u val="none"/>
        <vertAlign val="baseline"/>
        <sz val="11"/>
        <color theme="1" tint="0.14993743705557422"/>
        <name val="verdana"/>
        <family val="2"/>
        <scheme val="minor"/>
      </font>
    </dxf>
    <dxf>
      <font>
        <strike val="0"/>
        <outline val="0"/>
        <shadow val="0"/>
        <u val="none"/>
        <vertAlign val="baseline"/>
        <sz val="11"/>
      </font>
      <numFmt numFmtId="165" formatCode="_-[$£-809]* #,##0.00_-;\-[$£-809]* #,##0.00_-;_-[$£-809]* &quot;-&quot;??_-;_-@_-"/>
    </dxf>
    <dxf>
      <font>
        <strike val="0"/>
        <outline val="0"/>
        <shadow val="0"/>
        <u val="none"/>
        <vertAlign val="baseline"/>
        <sz val="11"/>
      </font>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numFmt numFmtId="165" formatCode="_-[$£-809]* #,##0.00_-;\-[$£-809]* #,##0.00_-;_-[$£-809]* &quot;-&quot;??_-;_-@_-"/>
    </dxf>
    <dxf>
      <font>
        <strike val="0"/>
        <outline val="0"/>
        <shadow val="0"/>
        <u val="none"/>
        <vertAlign val="baseline"/>
        <sz val="11"/>
      </font>
    </dxf>
    <dxf>
      <font>
        <strike val="0"/>
        <outline val="0"/>
        <shadow val="0"/>
        <u val="none"/>
        <vertAlign val="baseline"/>
        <sz val="11"/>
        <color theme="0"/>
        <name val="verdana"/>
        <family val="2"/>
        <scheme val="minor"/>
      </font>
      <fill>
        <patternFill patternType="solid">
          <fgColor indexed="64"/>
          <bgColor theme="1"/>
        </patternFill>
      </fill>
    </dxf>
    <dxf>
      <font>
        <b val="0"/>
        <strike val="0"/>
        <outline val="0"/>
        <shadow val="0"/>
        <u val="none"/>
        <vertAlign val="baseline"/>
        <sz val="14"/>
        <color theme="0"/>
        <name val="Gill Sans MT"/>
        <family val="2"/>
        <scheme val="major"/>
      </font>
      <fill>
        <patternFill patternType="solid">
          <fgColor indexed="64"/>
          <bgColor theme="1"/>
        </patternFill>
      </fill>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theme="5" tint="0.3999755851924192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verdana"/>
        <family val="2"/>
        <scheme val="minor"/>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4"/>
        <color auto="1"/>
        <name val="Gill Sans MT"/>
        <family val="2"/>
        <scheme val="major"/>
      </font>
      <fill>
        <patternFill patternType="solid">
          <fgColor indexed="64"/>
          <bgColor rgb="FFF7F7F7"/>
        </patternFill>
      </fill>
      <alignment horizontal="right" vertical="center" textRotation="0" wrapText="0" indent="1" justifyLastLine="0" shrinkToFit="0" readingOrder="0"/>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417"/>
      <tableStyleElement type="headerRow" dxfId="416"/>
      <tableStyleElement type="totalRow" dxfId="415"/>
      <tableStyleElement type="firstColumn" dxfId="414"/>
      <tableStyleElement type="lastColumn" dxfId="413"/>
      <tableStyleElement type="firstRowStripe" dxfId="412"/>
      <tableStyleElement type="firstColumnStripe" dxfId="411"/>
      <tableStyleElement type="firstTotalCell" dxfId="410"/>
      <tableStyleElement type="lastTotalCell" dxfId="409"/>
    </tableStyle>
    <tableStyle name="Personal Budget - Expense" pivot="0" count="9" xr9:uid="{00000000-0011-0000-FFFF-FFFF01000000}">
      <tableStyleElement type="wholeTable" dxfId="408"/>
      <tableStyleElement type="headerRow" dxfId="407"/>
      <tableStyleElement type="totalRow" dxfId="406"/>
      <tableStyleElement type="firstColumn" dxfId="405"/>
      <tableStyleElement type="lastColumn" dxfId="404"/>
      <tableStyleElement type="firstRowStripe" dxfId="403"/>
      <tableStyleElement type="firstColumnStripe" dxfId="402"/>
      <tableStyleElement type="firstTotalCell" dxfId="401"/>
      <tableStyleElement type="lastTotalCell" dxfId="400"/>
    </tableStyle>
    <tableStyle name="Personal Budget - Total" pivot="0" count="9" xr9:uid="{00000000-0011-0000-FFFF-FFFF02000000}">
      <tableStyleElement type="wholeTable" dxfId="399"/>
      <tableStyleElement type="headerRow" dxfId="398"/>
      <tableStyleElement type="totalRow" dxfId="397"/>
      <tableStyleElement type="firstColumn" dxfId="396"/>
      <tableStyleElement type="lastColumn" dxfId="395"/>
      <tableStyleElement type="firstRowStripe" dxfId="394"/>
      <tableStyleElement type="firstColumnStripe" dxfId="393"/>
      <tableStyleElement type="firstTotalCell" dxfId="392"/>
      <tableStyleElement type="lastTotalCell" dxfId="391"/>
    </tableStyle>
    <tableStyle name="Table Style 1" pivot="0" count="6" xr9:uid="{456F6818-18F1-E948-8739-F0108FE3AA10}">
      <tableStyleElement type="wholeTable" dxfId="390"/>
      <tableStyleElement type="headerRow" dxfId="389"/>
      <tableStyleElement type="totalRow" dxfId="388"/>
      <tableStyleElement type="firstRowStripe" dxfId="387"/>
      <tableStyleElement type="secondRowStripe" dxfId="386"/>
      <tableStyleElement type="secondColumnStripe" dxfId="385"/>
    </tableStyle>
  </tableStyles>
  <colors>
    <mruColors>
      <color rgb="FFF7F7F7"/>
      <color rgb="FFF3F8FF"/>
      <color rgb="FFE6F8FA"/>
      <color rgb="FFEFF5FF"/>
      <color rgb="FFD6E8F6"/>
      <color rgb="FFE6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5:P13" totalsRowCount="1" headerRowDxfId="384" dataDxfId="383" totalsRowDxfId="160">
  <tableColumns count="15">
    <tableColumn id="1" xr3:uid="{00000000-0010-0000-0000-000001000000}" name="INCOME (Starling)" totalsRowLabel="Total" dataDxfId="300" totalsRowDxfId="175"/>
    <tableColumn id="2" xr3:uid="{00000000-0010-0000-0000-000002000000}" name="JAN" totalsRowFunction="sum" dataDxfId="299" totalsRowDxfId="174"/>
    <tableColumn id="3" xr3:uid="{00000000-0010-0000-0000-000003000000}" name="FEB" totalsRowFunction="sum" dataDxfId="298" totalsRowDxfId="173"/>
    <tableColumn id="4" xr3:uid="{00000000-0010-0000-0000-000004000000}" name="MAR" totalsRowFunction="sum" dataDxfId="297" totalsRowDxfId="172"/>
    <tableColumn id="5" xr3:uid="{00000000-0010-0000-0000-000005000000}" name="APR" totalsRowFunction="sum" dataDxfId="296" totalsRowDxfId="171"/>
    <tableColumn id="6" xr3:uid="{00000000-0010-0000-0000-000006000000}" name="MAY" totalsRowFunction="sum" dataDxfId="295" totalsRowDxfId="170"/>
    <tableColumn id="7" xr3:uid="{00000000-0010-0000-0000-000007000000}" name="JUN" totalsRowFunction="sum" dataDxfId="294" totalsRowDxfId="169"/>
    <tableColumn id="8" xr3:uid="{00000000-0010-0000-0000-000008000000}" name="JUL" totalsRowFunction="sum" dataDxfId="293" totalsRowDxfId="168"/>
    <tableColumn id="9" xr3:uid="{00000000-0010-0000-0000-000009000000}" name="AUG" totalsRowFunction="sum" dataDxfId="292" totalsRowDxfId="167"/>
    <tableColumn id="10" xr3:uid="{00000000-0010-0000-0000-00000A000000}" name="SEP" totalsRowFunction="sum" dataDxfId="291" totalsRowDxfId="166"/>
    <tableColumn id="11" xr3:uid="{00000000-0010-0000-0000-00000B000000}" name="OCT" totalsRowFunction="sum" dataDxfId="290" totalsRowDxfId="165"/>
    <tableColumn id="12" xr3:uid="{00000000-0010-0000-0000-00000C000000}" name="NOV" totalsRowFunction="sum" dataDxfId="289" totalsRowDxfId="164"/>
    <tableColumn id="13" xr3:uid="{00000000-0010-0000-0000-00000D000000}" name="DEC" totalsRowFunction="sum" dataDxfId="288" totalsRowDxfId="163"/>
    <tableColumn id="14" xr3:uid="{00000000-0010-0000-0000-00000E000000}" name="YEAR" totalsRowFunction="sum" dataDxfId="286" totalsRowDxfId="162">
      <calculatedColumnFormula>SUM(tblIncome[[#This Row],[JAN]:[DEC]])</calculatedColumnFormula>
    </tableColumn>
    <tableColumn id="15" xr3:uid="{00000000-0010-0000-0000-00000F000000}" name="SPARKLINE" dataDxfId="287" totalsRowDxfId="161"/>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Financial" displayName="tblFinancial" ref="B88:P101" totalsRowCount="1" headerRowDxfId="321" dataDxfId="320" totalsRowDxfId="16">
  <tableColumns count="15">
    <tableColumn id="1" xr3:uid="{00000000-0010-0000-0A00-000001000000}" name="FINANCIAL OBLIGATIONS" totalsRowLabel="Total" dataDxfId="319" totalsRowDxfId="31"/>
    <tableColumn id="2" xr3:uid="{00000000-0010-0000-0A00-000002000000}" name="JAN" totalsRowFunction="sum" dataDxfId="318" totalsRowDxfId="30" dataCellStyle="Currency" totalsRowCellStyle="Currency"/>
    <tableColumn id="3" xr3:uid="{00000000-0010-0000-0A00-000003000000}" name="FEB" totalsRowFunction="sum" dataDxfId="317" totalsRowDxfId="29" dataCellStyle="Currency" totalsRowCellStyle="Currency"/>
    <tableColumn id="4" xr3:uid="{00000000-0010-0000-0A00-000004000000}" name="MAR" totalsRowFunction="sum" dataDxfId="316" totalsRowDxfId="28" dataCellStyle="Currency" totalsRowCellStyle="Currency"/>
    <tableColumn id="5" xr3:uid="{00000000-0010-0000-0A00-000005000000}" name="APR" totalsRowFunction="sum" dataDxfId="315" totalsRowDxfId="27" dataCellStyle="Currency" totalsRowCellStyle="Currency"/>
    <tableColumn id="6" xr3:uid="{00000000-0010-0000-0A00-000006000000}" name="MAY" totalsRowFunction="sum" dataDxfId="314" totalsRowDxfId="26" dataCellStyle="Currency" totalsRowCellStyle="Currency"/>
    <tableColumn id="7" xr3:uid="{00000000-0010-0000-0A00-000007000000}" name="JUN" totalsRowFunction="sum" dataDxfId="313" totalsRowDxfId="25" dataCellStyle="Currency" totalsRowCellStyle="Currency"/>
    <tableColumn id="8" xr3:uid="{00000000-0010-0000-0A00-000008000000}" name="JUL" totalsRowFunction="sum" dataDxfId="312" totalsRowDxfId="24" dataCellStyle="Currency" totalsRowCellStyle="Currency"/>
    <tableColumn id="9" xr3:uid="{00000000-0010-0000-0A00-000009000000}" name="AUG" totalsRowFunction="sum" dataDxfId="311" totalsRowDxfId="23" dataCellStyle="Currency" totalsRowCellStyle="Currency"/>
    <tableColumn id="10" xr3:uid="{00000000-0010-0000-0A00-00000A000000}" name="SEP" totalsRowFunction="sum" dataDxfId="310" totalsRowDxfId="22" dataCellStyle="Currency" totalsRowCellStyle="Currency"/>
    <tableColumn id="11" xr3:uid="{00000000-0010-0000-0A00-00000B000000}" name="OCT" totalsRowFunction="sum" dataDxfId="309" totalsRowDxfId="21" dataCellStyle="Currency" totalsRowCellStyle="Currency"/>
    <tableColumn id="12" xr3:uid="{00000000-0010-0000-0A00-00000C000000}" name="NOV" totalsRowFunction="sum" dataDxfId="308" totalsRowDxfId="20" dataCellStyle="Currency" totalsRowCellStyle="Currency"/>
    <tableColumn id="13" xr3:uid="{00000000-0010-0000-0A00-00000D000000}" name="DEC" totalsRowFunction="sum" dataDxfId="307" totalsRowDxfId="19" dataCellStyle="Currency" totalsRowCellStyle="Currency"/>
    <tableColumn id="14" xr3:uid="{00000000-0010-0000-0A00-00000E000000}" name="YEAR" totalsRowFunction="sum" dataDxfId="306" totalsRowDxfId="18" dataCellStyle="Currency" totalsRowCellStyle="Currency">
      <calculatedColumnFormula>SUM(tblFinancial[[#This Row],[JAN]:[DEC]])</calculatedColumnFormula>
    </tableColumn>
    <tableColumn id="15" xr3:uid="{00000000-0010-0000-0A00-00000F000000}" name=" " dataDxfId="305" totalsRowDxfId="17"/>
  </tableColumns>
  <tableStyleInfo name="Table Style 1" showFirstColumn="0" showLastColumn="0" showRowStripes="0" showColumnStripes="1"/>
  <extLst>
    <ext xmlns:x14="http://schemas.microsoft.com/office/spreadsheetml/2009/9/main" uri="{504A1905-F514-4f6f-8877-14C23A59335A}">
      <x14:table altText="Financial Expenses" altTextSummary="Enter your financial expenses for the year, separated by month."/>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blMisc" displayName="tblMisc" ref="B103:P109" totalsRowCount="1" headerRowDxfId="304" dataDxfId="303" totalsRowDxfId="0">
  <tableColumns count="15">
    <tableColumn id="1" xr3:uid="{00000000-0010-0000-0B00-000001000000}" name="MISC PAYMENTS" totalsRowLabel="Total" totalsRowDxfId="15"/>
    <tableColumn id="2" xr3:uid="{00000000-0010-0000-0B00-000002000000}" name="JAN" totalsRowFunction="sum" dataDxfId="189" totalsRowDxfId="14"/>
    <tableColumn id="3" xr3:uid="{00000000-0010-0000-0B00-000003000000}" name="FEB" totalsRowFunction="sum" dataDxfId="188" totalsRowDxfId="13"/>
    <tableColumn id="4" xr3:uid="{00000000-0010-0000-0B00-000004000000}" name="MAR" totalsRowFunction="sum" dataDxfId="187" totalsRowDxfId="12"/>
    <tableColumn id="5" xr3:uid="{00000000-0010-0000-0B00-000005000000}" name="APR" totalsRowFunction="sum" dataDxfId="186" totalsRowDxfId="11"/>
    <tableColumn id="6" xr3:uid="{00000000-0010-0000-0B00-000006000000}" name="MAY" totalsRowFunction="sum" dataDxfId="185" totalsRowDxfId="10"/>
    <tableColumn id="7" xr3:uid="{00000000-0010-0000-0B00-000007000000}" name="JUN" totalsRowFunction="sum" dataDxfId="184" totalsRowDxfId="9"/>
    <tableColumn id="8" xr3:uid="{00000000-0010-0000-0B00-000008000000}" name="JUL" totalsRowFunction="sum" dataDxfId="183" totalsRowDxfId="8"/>
    <tableColumn id="9" xr3:uid="{00000000-0010-0000-0B00-000009000000}" name="AUG" totalsRowFunction="sum" dataDxfId="182" totalsRowDxfId="7"/>
    <tableColumn id="10" xr3:uid="{00000000-0010-0000-0B00-00000A000000}" name="SEP" totalsRowFunction="sum" dataDxfId="181" totalsRowDxfId="6"/>
    <tableColumn id="11" xr3:uid="{00000000-0010-0000-0B00-00000B000000}" name="OCT" totalsRowFunction="sum" dataDxfId="180" totalsRowDxfId="5"/>
    <tableColumn id="12" xr3:uid="{00000000-0010-0000-0B00-00000C000000}" name="NOV" totalsRowFunction="sum" dataDxfId="179" totalsRowDxfId="4"/>
    <tableColumn id="13" xr3:uid="{00000000-0010-0000-0B00-00000D000000}" name="DEC" totalsRowFunction="sum" dataDxfId="178" totalsRowDxfId="3"/>
    <tableColumn id="14" xr3:uid="{00000000-0010-0000-0B00-00000E000000}" name="YEAR" totalsRowFunction="sum" dataDxfId="177" totalsRowDxfId="2">
      <calculatedColumnFormula>SUM(tblMisc[[#This Row],[JAN]:[DEC]])</calculatedColumnFormula>
    </tableColumn>
    <tableColumn id="15" xr3:uid="{00000000-0010-0000-0B00-00000F000000}" name=" " dataDxfId="176" totalsRowDxfId="1"/>
  </tableColumns>
  <tableStyleInfo name="Table Style 1" showFirstColumn="0" showLastColumn="0" showRowStripes="0" showColumnStripes="1"/>
  <extLst>
    <ext xmlns:x14="http://schemas.microsoft.com/office/spreadsheetml/2009/9/main" uri="{504A1905-F514-4f6f-8877-14C23A59335A}">
      <x14:table altText="Misc Expenses" altTextSummary="Enter your miscellaneous expenses for the year, separated by month."/>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blTotals" displayName="tblTotals" ref="B111:P114" totalsRowShown="0" headerRowDxfId="302" dataDxfId="301" headerRowCellStyle="Heading 3">
  <tableColumns count="15">
    <tableColumn id="1" xr3:uid="{00000000-0010-0000-0C00-000001000000}" name="TOTALS" dataDxfId="210"/>
    <tableColumn id="2" xr3:uid="{00000000-0010-0000-0C00-000002000000}" name="JAN" dataDxfId="209">
      <calculatedColumnFormula>tblHome[[#Totals],[JAN]]+tblDaily[[#Totals],[JAN]]+tblTransportation[[#Totals],[JAN]]+tblEntertainment[[#Totals],[JAN]]+tblHealth[[#Totals],[JAN]]+tblVacations[[#Totals],[JAN]]+tblDues[[#Totals],[JAN]]+tblPersonal[[#Totals],[JAN]]+tblFinancial[[#Totals],[JAN]]+tblMisc[[#Totals],[JAN]]</calculatedColumnFormula>
    </tableColumn>
    <tableColumn id="3" xr3:uid="{00000000-0010-0000-0C00-000003000000}" name="FEB" dataDxfId="208">
      <calculatedColumnFormula>tblIncome[[#Totals],[FEB]]-D111</calculatedColumnFormula>
    </tableColumn>
    <tableColumn id="4" xr3:uid="{00000000-0010-0000-0C00-000004000000}" name="MAR" dataDxfId="207">
      <calculatedColumnFormula>tblIncome[[#Totals],[MAR]]-E111</calculatedColumnFormula>
    </tableColumn>
    <tableColumn id="5" xr3:uid="{00000000-0010-0000-0C00-000005000000}" name="APR" dataDxfId="206">
      <calculatedColumnFormula>tblIncome[[#Totals],[APR]]-F111</calculatedColumnFormula>
    </tableColumn>
    <tableColumn id="6" xr3:uid="{00000000-0010-0000-0C00-000006000000}" name="MAY" dataDxfId="205">
      <calculatedColumnFormula>tblIncome[[#Totals],[MAY]]-G111</calculatedColumnFormula>
    </tableColumn>
    <tableColumn id="7" xr3:uid="{00000000-0010-0000-0C00-000007000000}" name="JUN" dataDxfId="204">
      <calculatedColumnFormula>tblIncome[[#Totals],[JUN]]-H111</calculatedColumnFormula>
    </tableColumn>
    <tableColumn id="8" xr3:uid="{00000000-0010-0000-0C00-000008000000}" name="JUL" dataDxfId="203">
      <calculatedColumnFormula>tblIncome[[#Totals],[JUL]]-I111</calculatedColumnFormula>
    </tableColumn>
    <tableColumn id="9" xr3:uid="{00000000-0010-0000-0C00-000009000000}" name="AUG" dataDxfId="202">
      <calculatedColumnFormula>tblIncome[[#Totals],[AUG]]-J111</calculatedColumnFormula>
    </tableColumn>
    <tableColumn id="10" xr3:uid="{00000000-0010-0000-0C00-00000A000000}" name="SEP" dataDxfId="201">
      <calculatedColumnFormula>tblIncome[[#Totals],[SEP]]-K111</calculatedColumnFormula>
    </tableColumn>
    <tableColumn id="11" xr3:uid="{00000000-0010-0000-0C00-00000B000000}" name="OCT" dataDxfId="200">
      <calculatedColumnFormula>tblIncome[[#Totals],[OCT]]-L111</calculatedColumnFormula>
    </tableColumn>
    <tableColumn id="12" xr3:uid="{00000000-0010-0000-0C00-00000C000000}" name="NOV" dataDxfId="199">
      <calculatedColumnFormula>tblIncome[[#Totals],[NOV]]-M111</calculatedColumnFormula>
    </tableColumn>
    <tableColumn id="13" xr3:uid="{00000000-0010-0000-0C00-00000D000000}" name="DEC" dataDxfId="198">
      <calculatedColumnFormula>tblIncome[[#Totals],[DEC]]-N111</calculatedColumnFormula>
    </tableColumn>
    <tableColumn id="14" xr3:uid="{00000000-0010-0000-0C00-00000E000000}" name="YEAR" dataDxfId="196">
      <calculatedColumnFormula>tblIncome[[#Totals],[YEAR]]-O111</calculatedColumnFormula>
    </tableColumn>
    <tableColumn id="15" xr3:uid="{00000000-0010-0000-0C00-00000F000000}" name=" " dataDxfId="197"/>
  </tableColumns>
  <tableStyleInfo showFirstColumn="1" showLastColumn="0" showRowStripes="0" showColumnStripes="1"/>
  <extLst>
    <ext xmlns:x14="http://schemas.microsoft.com/office/spreadsheetml/2009/9/main" uri="{504A1905-F514-4f6f-8877-14C23A59335A}">
      <x14:table altText="Totals" altTextSummary="View your totals for the year, separated by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6:P22" totalsRowCount="1" headerRowDxfId="382" dataDxfId="381" totalsRowDxfId="144">
  <tableColumns count="15">
    <tableColumn id="1" xr3:uid="{00000000-0010-0000-0100-000001000000}" name="HOME " totalsRowLabel="Total" dataDxfId="285" totalsRowDxfId="159"/>
    <tableColumn id="2" xr3:uid="{00000000-0010-0000-0100-000002000000}" name="JAN" totalsRowFunction="sum" dataDxfId="284" totalsRowDxfId="158"/>
    <tableColumn id="3" xr3:uid="{00000000-0010-0000-0100-000003000000}" name="FEB" totalsRowFunction="sum" dataDxfId="283" totalsRowDxfId="157"/>
    <tableColumn id="4" xr3:uid="{00000000-0010-0000-0100-000004000000}" name="MAR" totalsRowFunction="sum" dataDxfId="282" totalsRowDxfId="156"/>
    <tableColumn id="5" xr3:uid="{00000000-0010-0000-0100-000005000000}" name="APR" totalsRowFunction="sum" dataDxfId="281" totalsRowDxfId="155"/>
    <tableColumn id="6" xr3:uid="{00000000-0010-0000-0100-000006000000}" name="MAY" totalsRowFunction="sum" dataDxfId="280" totalsRowDxfId="154"/>
    <tableColumn id="7" xr3:uid="{00000000-0010-0000-0100-000007000000}" name="JUN" totalsRowFunction="sum" dataDxfId="279" totalsRowDxfId="153"/>
    <tableColumn id="8" xr3:uid="{00000000-0010-0000-0100-000008000000}" name="JUL" totalsRowFunction="sum" dataDxfId="278" totalsRowDxfId="152"/>
    <tableColumn id="9" xr3:uid="{00000000-0010-0000-0100-000009000000}" name="AUG" totalsRowFunction="sum" dataDxfId="277" totalsRowDxfId="151"/>
    <tableColumn id="10" xr3:uid="{00000000-0010-0000-0100-00000A000000}" name="SEP" totalsRowFunction="sum" dataDxfId="276" totalsRowDxfId="150"/>
    <tableColumn id="11" xr3:uid="{00000000-0010-0000-0100-00000B000000}" name="OCT" totalsRowFunction="sum" dataDxfId="275" totalsRowDxfId="149"/>
    <tableColumn id="12" xr3:uid="{00000000-0010-0000-0100-00000C000000}" name="NOV" totalsRowFunction="sum" dataDxfId="274" totalsRowDxfId="148"/>
    <tableColumn id="13" xr3:uid="{00000000-0010-0000-0100-00000D000000}" name="DEC" totalsRowFunction="sum" dataDxfId="273" totalsRowDxfId="147"/>
    <tableColumn id="14" xr3:uid="{00000000-0010-0000-0100-00000E000000}" name="YEAR" totalsRowFunction="sum" dataDxfId="271" totalsRowDxfId="146">
      <calculatedColumnFormula>SUM(tblHome[[#This Row],[JAN]:[DEC]])</calculatedColumnFormula>
    </tableColumn>
    <tableColumn id="15" xr3:uid="{00000000-0010-0000-0100-00000F000000}" name=" " dataDxfId="272" totalsRowDxfId="145"/>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Daily" displayName="tblDaily" ref="B24:P31" totalsRowCount="1" headerRowDxfId="380" dataDxfId="379" totalsRowDxfId="128">
  <tableColumns count="15">
    <tableColumn id="1" xr3:uid="{00000000-0010-0000-0200-000001000000}" name="DAILY LIVING (Monzo)" totalsRowLabel="Total" dataDxfId="270" totalsRowDxfId="143"/>
    <tableColumn id="2" xr3:uid="{00000000-0010-0000-0200-000002000000}" name="JAN" totalsRowFunction="sum" dataDxfId="269" totalsRowDxfId="142"/>
    <tableColumn id="3" xr3:uid="{00000000-0010-0000-0200-000003000000}" name="FEB" totalsRowFunction="sum" dataDxfId="268" totalsRowDxfId="141"/>
    <tableColumn id="4" xr3:uid="{00000000-0010-0000-0200-000004000000}" name="MAR" totalsRowFunction="sum" dataDxfId="267" totalsRowDxfId="140"/>
    <tableColumn id="5" xr3:uid="{00000000-0010-0000-0200-000005000000}" name="APR" totalsRowFunction="sum" dataDxfId="266" totalsRowDxfId="139"/>
    <tableColumn id="6" xr3:uid="{00000000-0010-0000-0200-000006000000}" name="MAY" totalsRowFunction="sum" dataDxfId="265" totalsRowDxfId="138"/>
    <tableColumn id="7" xr3:uid="{00000000-0010-0000-0200-000007000000}" name="JUN" totalsRowFunction="sum" dataDxfId="264" totalsRowDxfId="137"/>
    <tableColumn id="8" xr3:uid="{00000000-0010-0000-0200-000008000000}" name="JUL" totalsRowFunction="sum" dataDxfId="263" totalsRowDxfId="136"/>
    <tableColumn id="9" xr3:uid="{00000000-0010-0000-0200-000009000000}" name="AUG" totalsRowFunction="sum" dataDxfId="262" totalsRowDxfId="135"/>
    <tableColumn id="10" xr3:uid="{00000000-0010-0000-0200-00000A000000}" name="SEP" totalsRowFunction="sum" dataDxfId="261" totalsRowDxfId="134"/>
    <tableColumn id="11" xr3:uid="{00000000-0010-0000-0200-00000B000000}" name="OCT" totalsRowFunction="sum" dataDxfId="260" totalsRowDxfId="133"/>
    <tableColumn id="12" xr3:uid="{00000000-0010-0000-0200-00000C000000}" name="NOV" totalsRowFunction="sum" dataDxfId="259" totalsRowDxfId="132"/>
    <tableColumn id="13" xr3:uid="{00000000-0010-0000-0200-00000D000000}" name="DEC" totalsRowFunction="sum" dataDxfId="258" totalsRowDxfId="131"/>
    <tableColumn id="14" xr3:uid="{00000000-0010-0000-0200-00000E000000}" name="YEAR" totalsRowFunction="sum" dataDxfId="256" totalsRowDxfId="130">
      <calculatedColumnFormula>SUM(tblDaily[[#This Row],[JAN]:[DEC]])</calculatedColumnFormula>
    </tableColumn>
    <tableColumn id="15" xr3:uid="{00000000-0010-0000-0200-00000F000000}" name=" " dataDxfId="257" totalsRowDxfId="129"/>
  </tableColumns>
  <tableStyleInfo name="Table Style 1" showFirstColumn="0" showLastColumn="0" showRowStripes="0" showColumnStripes="1"/>
  <extLst>
    <ext xmlns:x14="http://schemas.microsoft.com/office/spreadsheetml/2009/9/main" uri="{504A1905-F514-4f6f-8877-14C23A59335A}">
      <x14:table altText="Daily Living Expenses" altTextSummary="Enter your daily living expenses for the year, separated by mont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Transportation" displayName="tblTransportation" ref="B33:P42" totalsRowCount="1" headerRowDxfId="378" dataDxfId="377" totalsRowDxfId="112">
  <tableColumns count="15">
    <tableColumn id="1" xr3:uid="{00000000-0010-0000-0300-000001000000}" name="TRANSPORTATION" totalsRowLabel="Total" dataDxfId="255" totalsRowDxfId="127"/>
    <tableColumn id="2" xr3:uid="{00000000-0010-0000-0300-000002000000}" name="JAN" totalsRowFunction="sum" dataDxfId="254" totalsRowDxfId="126"/>
    <tableColumn id="3" xr3:uid="{00000000-0010-0000-0300-000003000000}" name="FEB" totalsRowFunction="sum" dataDxfId="253" totalsRowDxfId="125"/>
    <tableColumn id="4" xr3:uid="{00000000-0010-0000-0300-000004000000}" name="MAR" totalsRowFunction="sum" dataDxfId="252" totalsRowDxfId="124"/>
    <tableColumn id="5" xr3:uid="{00000000-0010-0000-0300-000005000000}" name="APR" totalsRowFunction="sum" dataDxfId="251" totalsRowDxfId="123"/>
    <tableColumn id="6" xr3:uid="{00000000-0010-0000-0300-000006000000}" name="MAY" totalsRowFunction="sum" dataDxfId="250" totalsRowDxfId="122"/>
    <tableColumn id="7" xr3:uid="{00000000-0010-0000-0300-000007000000}" name="JUN" totalsRowFunction="sum" dataDxfId="249" totalsRowDxfId="121"/>
    <tableColumn id="8" xr3:uid="{00000000-0010-0000-0300-000008000000}" name="JUL" totalsRowFunction="sum" dataDxfId="248" totalsRowDxfId="120"/>
    <tableColumn id="9" xr3:uid="{00000000-0010-0000-0300-000009000000}" name="AUG" totalsRowFunction="sum" dataDxfId="247" totalsRowDxfId="119"/>
    <tableColumn id="10" xr3:uid="{00000000-0010-0000-0300-00000A000000}" name="SEP" totalsRowFunction="sum" dataDxfId="246" totalsRowDxfId="118"/>
    <tableColumn id="11" xr3:uid="{00000000-0010-0000-0300-00000B000000}" name="OCT" totalsRowFunction="sum" dataDxfId="245" totalsRowDxfId="117"/>
    <tableColumn id="12" xr3:uid="{00000000-0010-0000-0300-00000C000000}" name="NOV" totalsRowFunction="sum" dataDxfId="244" totalsRowDxfId="116"/>
    <tableColumn id="13" xr3:uid="{00000000-0010-0000-0300-00000D000000}" name="DEC" totalsRowFunction="sum" dataDxfId="243" totalsRowDxfId="115"/>
    <tableColumn id="14" xr3:uid="{00000000-0010-0000-0300-00000E000000}" name="YEAR" totalsRowFunction="sum" dataDxfId="241" totalsRowDxfId="114">
      <calculatedColumnFormula>SUM(tblTransportation[[#This Row],[JAN]:[DEC]])</calculatedColumnFormula>
    </tableColumn>
    <tableColumn id="15" xr3:uid="{00000000-0010-0000-0300-00000F000000}" name=" " dataDxfId="242" totalsRowDxfId="113"/>
  </tableColumns>
  <tableStyleInfo name="Table Style 1" showFirstColumn="0" showLastColumn="0" showRowStripes="0" showColumnStripes="1"/>
  <extLst>
    <ext xmlns:x14="http://schemas.microsoft.com/office/spreadsheetml/2009/9/main" uri="{504A1905-F514-4f6f-8877-14C23A59335A}">
      <x14:table altText="Transportation expenses" altTextSummary="Enter your transportation expenses for the year, separated by mont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Entertainment" displayName="tblEntertainment" ref="B44:P49" totalsRowCount="1" headerRowDxfId="376" dataDxfId="375" totalsRowDxfId="96">
  <tableColumns count="15">
    <tableColumn id="1" xr3:uid="{00000000-0010-0000-0400-000001000000}" name="ENTERTAINMENT" totalsRowLabel="Total" dataDxfId="240" totalsRowDxfId="111"/>
    <tableColumn id="2" xr3:uid="{00000000-0010-0000-0400-000002000000}" name="JAN" totalsRowFunction="sum" dataDxfId="239" totalsRowDxfId="110"/>
    <tableColumn id="3" xr3:uid="{00000000-0010-0000-0400-000003000000}" name="FEB" totalsRowFunction="sum" dataDxfId="238" totalsRowDxfId="109"/>
    <tableColumn id="4" xr3:uid="{00000000-0010-0000-0400-000004000000}" name="MAR" totalsRowFunction="sum" dataDxfId="237" totalsRowDxfId="108"/>
    <tableColumn id="5" xr3:uid="{00000000-0010-0000-0400-000005000000}" name="APR" totalsRowFunction="sum" dataDxfId="236" totalsRowDxfId="107"/>
    <tableColumn id="6" xr3:uid="{00000000-0010-0000-0400-000006000000}" name="MAY" totalsRowFunction="sum" dataDxfId="235" totalsRowDxfId="106"/>
    <tableColumn id="7" xr3:uid="{00000000-0010-0000-0400-000007000000}" name="JUN" totalsRowFunction="sum" dataDxfId="234" totalsRowDxfId="105"/>
    <tableColumn id="8" xr3:uid="{00000000-0010-0000-0400-000008000000}" name="JUL" totalsRowFunction="sum" dataDxfId="233" totalsRowDxfId="104"/>
    <tableColumn id="9" xr3:uid="{00000000-0010-0000-0400-000009000000}" name="AUG" totalsRowFunction="sum" dataDxfId="232" totalsRowDxfId="103"/>
    <tableColumn id="10" xr3:uid="{00000000-0010-0000-0400-00000A000000}" name="SEP" totalsRowFunction="sum" dataDxfId="231" totalsRowDxfId="102"/>
    <tableColumn id="11" xr3:uid="{00000000-0010-0000-0400-00000B000000}" name="OCT" totalsRowFunction="sum" dataDxfId="230" totalsRowDxfId="101"/>
    <tableColumn id="12" xr3:uid="{00000000-0010-0000-0400-00000C000000}" name="NOV" totalsRowFunction="sum" dataDxfId="229" totalsRowDxfId="100"/>
    <tableColumn id="13" xr3:uid="{00000000-0010-0000-0400-00000D000000}" name="DEC" totalsRowFunction="sum" dataDxfId="228" totalsRowDxfId="99"/>
    <tableColumn id="14" xr3:uid="{00000000-0010-0000-0400-00000E000000}" name="YEAR" totalsRowFunction="sum" dataDxfId="226" totalsRowDxfId="98">
      <calculatedColumnFormula>SUM(tblEntertainment[[#This Row],[JAN]:[DEC]])</calculatedColumnFormula>
    </tableColumn>
    <tableColumn id="15" xr3:uid="{00000000-0010-0000-0400-00000F000000}" name=" " dataDxfId="227" totalsRowDxfId="97"/>
  </tableColumns>
  <tableStyleInfo name="Table Style 1" showFirstColumn="0" showLastColumn="0" showRowStripes="0" showColumnStripes="1"/>
  <extLst>
    <ext xmlns:x14="http://schemas.microsoft.com/office/spreadsheetml/2009/9/main" uri="{504A1905-F514-4f6f-8877-14C23A59335A}">
      <x14:table altText="Entertainment Expenses" altTextSummary="Enter your entertainment expenses for the year, separated by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Health" displayName="tblHealth" ref="B51:P59" totalsRowCount="1" headerRowDxfId="374" dataDxfId="373" totalsRowDxfId="80">
  <tableColumns count="15">
    <tableColumn id="1" xr3:uid="{00000000-0010-0000-0500-000001000000}" name="HEALTH" totalsRowLabel="Total" dataDxfId="225" totalsRowDxfId="95"/>
    <tableColumn id="2" xr3:uid="{00000000-0010-0000-0500-000002000000}" name="JAN" totalsRowFunction="sum" dataDxfId="224" totalsRowDxfId="94"/>
    <tableColumn id="3" xr3:uid="{00000000-0010-0000-0500-000003000000}" name="FEB" totalsRowFunction="sum" dataDxfId="223" totalsRowDxfId="93"/>
    <tableColumn id="4" xr3:uid="{00000000-0010-0000-0500-000004000000}" name="MAR" totalsRowFunction="sum" dataDxfId="222" totalsRowDxfId="92"/>
    <tableColumn id="5" xr3:uid="{00000000-0010-0000-0500-000005000000}" name="APR" totalsRowFunction="sum" dataDxfId="221" totalsRowDxfId="91"/>
    <tableColumn id="6" xr3:uid="{00000000-0010-0000-0500-000006000000}" name="MAY" totalsRowFunction="sum" dataDxfId="220" totalsRowDxfId="90"/>
    <tableColumn id="7" xr3:uid="{00000000-0010-0000-0500-000007000000}" name="JUN" totalsRowFunction="sum" dataDxfId="219" totalsRowDxfId="89"/>
    <tableColumn id="8" xr3:uid="{00000000-0010-0000-0500-000008000000}" name="JUL" totalsRowFunction="sum" dataDxfId="218" totalsRowDxfId="88"/>
    <tableColumn id="9" xr3:uid="{00000000-0010-0000-0500-000009000000}" name="AUG" totalsRowFunction="sum" dataDxfId="217" totalsRowDxfId="87"/>
    <tableColumn id="10" xr3:uid="{00000000-0010-0000-0500-00000A000000}" name="SEP" totalsRowFunction="sum" dataDxfId="216" totalsRowDxfId="86"/>
    <tableColumn id="11" xr3:uid="{00000000-0010-0000-0500-00000B000000}" name="OCT" totalsRowFunction="sum" dataDxfId="215" totalsRowDxfId="85"/>
    <tableColumn id="12" xr3:uid="{00000000-0010-0000-0500-00000C000000}" name="NOV" totalsRowFunction="sum" dataDxfId="214" totalsRowDxfId="84"/>
    <tableColumn id="13" xr3:uid="{00000000-0010-0000-0500-00000D000000}" name="DEC" totalsRowFunction="sum" dataDxfId="213" totalsRowDxfId="83"/>
    <tableColumn id="14" xr3:uid="{00000000-0010-0000-0500-00000E000000}" name="YEAR" totalsRowFunction="sum" dataDxfId="211" totalsRowDxfId="82">
      <calculatedColumnFormula>SUM(tblHealth[[#This Row],[JAN]:[DEC]])</calculatedColumnFormula>
    </tableColumn>
    <tableColumn id="15" xr3:uid="{00000000-0010-0000-0500-00000F000000}" name=" " dataDxfId="212" totalsRowDxfId="81"/>
  </tableColumns>
  <tableStyleInfo name="Table Style 1" showFirstColumn="0" showLastColumn="0" showRowStripes="0" showColumnStripes="1"/>
  <extLst>
    <ext xmlns:x14="http://schemas.microsoft.com/office/spreadsheetml/2009/9/main" uri="{504A1905-F514-4f6f-8877-14C23A59335A}">
      <x14:table altText="Health Expenses" altTextSummary="Enter your health expenses for the year, separated by month."/>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Vacations" displayName="tblVacations" ref="B61:P68" totalsRowCount="1" headerRowDxfId="372" dataDxfId="371" totalsRowDxfId="64">
  <tableColumns count="15">
    <tableColumn id="1" xr3:uid="{00000000-0010-0000-0600-000001000000}" name="VACATIONS" totalsRowLabel="Total" dataDxfId="370" totalsRowDxfId="79"/>
    <tableColumn id="2" xr3:uid="{00000000-0010-0000-0600-000002000000}" name="JAN" totalsRowFunction="sum" dataDxfId="369" totalsRowDxfId="78" dataCellStyle="Currency"/>
    <tableColumn id="3" xr3:uid="{00000000-0010-0000-0600-000003000000}" name="FEB" totalsRowFunction="sum" dataDxfId="368" totalsRowDxfId="77" dataCellStyle="Currency"/>
    <tableColumn id="4" xr3:uid="{00000000-0010-0000-0600-000004000000}" name="MAR" totalsRowFunction="sum" dataDxfId="367" totalsRowDxfId="76" dataCellStyle="Currency"/>
    <tableColumn id="5" xr3:uid="{00000000-0010-0000-0600-000005000000}" name="APR" totalsRowFunction="sum" dataDxfId="366" totalsRowDxfId="75" dataCellStyle="Currency"/>
    <tableColumn id="6" xr3:uid="{00000000-0010-0000-0600-000006000000}" name="MAY" totalsRowFunction="sum" dataDxfId="365" totalsRowDxfId="74" dataCellStyle="Currency"/>
    <tableColumn id="7" xr3:uid="{00000000-0010-0000-0600-000007000000}" name="JUN" totalsRowFunction="sum" dataDxfId="364" totalsRowDxfId="73" dataCellStyle="Currency"/>
    <tableColumn id="8" xr3:uid="{00000000-0010-0000-0600-000008000000}" name="JUL" totalsRowFunction="sum" dataDxfId="363" totalsRowDxfId="72" dataCellStyle="Currency"/>
    <tableColumn id="9" xr3:uid="{00000000-0010-0000-0600-000009000000}" name="AUG" totalsRowFunction="sum" dataDxfId="362" totalsRowDxfId="71" dataCellStyle="Currency"/>
    <tableColumn id="10" xr3:uid="{00000000-0010-0000-0600-00000A000000}" name="SEP" totalsRowFunction="sum" dataDxfId="361" totalsRowDxfId="70" dataCellStyle="Currency"/>
    <tableColumn id="11" xr3:uid="{00000000-0010-0000-0600-00000B000000}" name="OCT" totalsRowFunction="sum" dataDxfId="360" totalsRowDxfId="69" dataCellStyle="Currency"/>
    <tableColumn id="12" xr3:uid="{00000000-0010-0000-0600-00000C000000}" name="NOV" totalsRowFunction="sum" dataDxfId="359" totalsRowDxfId="68" dataCellStyle="Currency"/>
    <tableColumn id="13" xr3:uid="{00000000-0010-0000-0600-00000D000000}" name="DEC" totalsRowFunction="sum" dataDxfId="358" totalsRowDxfId="67" dataCellStyle="Currency"/>
    <tableColumn id="14" xr3:uid="{00000000-0010-0000-0600-00000E000000}" name="YEAR" totalsRowFunction="sum" dataDxfId="357" totalsRowDxfId="66" dataCellStyle="Currency">
      <calculatedColumnFormula>SUM(tblVacations[[#This Row],[JAN]:[DEC]])</calculatedColumnFormula>
    </tableColumn>
    <tableColumn id="15" xr3:uid="{00000000-0010-0000-0600-00000F000000}" name=" " dataDxfId="356" totalsRowDxfId="65"/>
  </tableColumns>
  <tableStyleInfo name="Table Style 1" showFirstColumn="0" showLastColumn="0" showRowStripes="0" showColumnStripes="1"/>
  <extLst>
    <ext xmlns:x14="http://schemas.microsoft.com/office/spreadsheetml/2009/9/main" uri="{504A1905-F514-4f6f-8877-14C23A59335A}">
      <x14:table altText="Vacation Expenses" altTextSummary="Enter your vacation expenses for the year, separated by month."/>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Dues" displayName="tblDues" ref="B70:P78" totalsRowCount="1" headerRowDxfId="355" dataDxfId="354" totalsRowDxfId="48">
  <tableColumns count="15">
    <tableColumn id="1" xr3:uid="{00000000-0010-0000-0800-000001000000}" name="SUBSCRIPTIONS" totalsRowLabel="Total" dataDxfId="353" totalsRowDxfId="63"/>
    <tableColumn id="2" xr3:uid="{00000000-0010-0000-0800-000002000000}" name="JAN" totalsRowFunction="sum" dataDxfId="352" totalsRowDxfId="62" dataCellStyle="Currency" totalsRowCellStyle="Currency"/>
    <tableColumn id="3" xr3:uid="{00000000-0010-0000-0800-000003000000}" name="FEB" totalsRowFunction="sum" dataDxfId="351" totalsRowDxfId="61" dataCellStyle="Currency" totalsRowCellStyle="Currency"/>
    <tableColumn id="4" xr3:uid="{00000000-0010-0000-0800-000004000000}" name="MAR" totalsRowFunction="sum" dataDxfId="350" totalsRowDxfId="60" dataCellStyle="Currency" totalsRowCellStyle="Currency"/>
    <tableColumn id="5" xr3:uid="{00000000-0010-0000-0800-000005000000}" name="APR" totalsRowFunction="sum" dataDxfId="349" totalsRowDxfId="59" dataCellStyle="Currency" totalsRowCellStyle="Currency"/>
    <tableColumn id="6" xr3:uid="{00000000-0010-0000-0800-000006000000}" name="MAY" totalsRowFunction="sum" dataDxfId="348" totalsRowDxfId="58" dataCellStyle="Currency" totalsRowCellStyle="Currency"/>
    <tableColumn id="7" xr3:uid="{00000000-0010-0000-0800-000007000000}" name="JUN" totalsRowFunction="sum" dataDxfId="347" totalsRowDxfId="57" dataCellStyle="Currency" totalsRowCellStyle="Currency"/>
    <tableColumn id="8" xr3:uid="{00000000-0010-0000-0800-000008000000}" name="JUL" totalsRowFunction="sum" dataDxfId="346" totalsRowDxfId="56" dataCellStyle="Currency" totalsRowCellStyle="Currency"/>
    <tableColumn id="9" xr3:uid="{00000000-0010-0000-0800-000009000000}" name="AUG" totalsRowFunction="sum" dataDxfId="345" totalsRowDxfId="55" dataCellStyle="Currency" totalsRowCellStyle="Currency"/>
    <tableColumn id="10" xr3:uid="{00000000-0010-0000-0800-00000A000000}" name="SEP" totalsRowFunction="sum" dataDxfId="344" totalsRowDxfId="54" dataCellStyle="Currency" totalsRowCellStyle="Currency"/>
    <tableColumn id="11" xr3:uid="{00000000-0010-0000-0800-00000B000000}" name="OCT" totalsRowFunction="sum" dataDxfId="343" totalsRowDxfId="53" dataCellStyle="Currency" totalsRowCellStyle="Currency"/>
    <tableColumn id="12" xr3:uid="{00000000-0010-0000-0800-00000C000000}" name="NOV" totalsRowFunction="sum" dataDxfId="342" totalsRowDxfId="52" dataCellStyle="Currency" totalsRowCellStyle="Currency"/>
    <tableColumn id="13" xr3:uid="{00000000-0010-0000-0800-00000D000000}" name="DEC" totalsRowFunction="sum" dataDxfId="341" totalsRowDxfId="51" dataCellStyle="Currency" totalsRowCellStyle="Currency"/>
    <tableColumn id="14" xr3:uid="{00000000-0010-0000-0800-00000E000000}" name="YEAR" totalsRowFunction="sum" dataDxfId="340" totalsRowDxfId="50" dataCellStyle="Currency" totalsRowCellStyle="Currency">
      <calculatedColumnFormula>SUM(tblDues[[#This Row],[JAN]:[DEC]])</calculatedColumnFormula>
    </tableColumn>
    <tableColumn id="15" xr3:uid="{00000000-0010-0000-0800-00000F000000}" name=" " dataDxfId="339" totalsRowDxfId="49"/>
  </tableColumns>
  <tableStyleInfo name="Table Style 1" showFirstColumn="0" showLastColumn="0" showRowStripes="0" showColumnStripes="1"/>
  <extLst>
    <ext xmlns:x14="http://schemas.microsoft.com/office/spreadsheetml/2009/9/main" uri="{504A1905-F514-4f6f-8877-14C23A59335A}">
      <x14:table altText="Dues &amp; Subscription Expenses" altTextSummary="Enter your dues &amp; subscription expenses for the year, separated by month."/>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Personal" displayName="tblPersonal" ref="B80:P86" totalsRowCount="1" headerRowDxfId="338" dataDxfId="337" totalsRowDxfId="32">
  <tableColumns count="15">
    <tableColumn id="1" xr3:uid="{00000000-0010-0000-0900-000001000000}" name="PERSONAL" totalsRowLabel="Total" dataDxfId="336" totalsRowDxfId="47"/>
    <tableColumn id="2" xr3:uid="{00000000-0010-0000-0900-000002000000}" name="JAN" totalsRowFunction="sum" dataDxfId="335" totalsRowDxfId="46" dataCellStyle="Currency"/>
    <tableColumn id="3" xr3:uid="{00000000-0010-0000-0900-000003000000}" name="FEB" totalsRowFunction="sum" dataDxfId="334" totalsRowDxfId="45" dataCellStyle="Currency"/>
    <tableColumn id="4" xr3:uid="{00000000-0010-0000-0900-000004000000}" name="MAR" totalsRowFunction="sum" dataDxfId="333" totalsRowDxfId="44" dataCellStyle="Currency"/>
    <tableColumn id="5" xr3:uid="{00000000-0010-0000-0900-000005000000}" name="APR" totalsRowFunction="sum" dataDxfId="332" totalsRowDxfId="43" dataCellStyle="Currency"/>
    <tableColumn id="6" xr3:uid="{00000000-0010-0000-0900-000006000000}" name="MAY" totalsRowFunction="sum" dataDxfId="331" totalsRowDxfId="42" dataCellStyle="Currency"/>
    <tableColumn id="7" xr3:uid="{00000000-0010-0000-0900-000007000000}" name="JUN" totalsRowFunction="sum" dataDxfId="330" totalsRowDxfId="41" dataCellStyle="Currency"/>
    <tableColumn id="8" xr3:uid="{00000000-0010-0000-0900-000008000000}" name="JUL" totalsRowFunction="sum" dataDxfId="329" totalsRowDxfId="40" dataCellStyle="Currency"/>
    <tableColumn id="9" xr3:uid="{00000000-0010-0000-0900-000009000000}" name="AUG" totalsRowFunction="sum" dataDxfId="328" totalsRowDxfId="39" dataCellStyle="Currency"/>
    <tableColumn id="10" xr3:uid="{00000000-0010-0000-0900-00000A000000}" name="SEP" totalsRowFunction="sum" dataDxfId="327" totalsRowDxfId="38" dataCellStyle="Currency"/>
    <tableColumn id="11" xr3:uid="{00000000-0010-0000-0900-00000B000000}" name="OCT" totalsRowFunction="sum" dataDxfId="326" totalsRowDxfId="37" dataCellStyle="Currency"/>
    <tableColumn id="12" xr3:uid="{00000000-0010-0000-0900-00000C000000}" name="NOV" totalsRowFunction="sum" dataDxfId="325" totalsRowDxfId="36" dataCellStyle="Currency"/>
    <tableColumn id="13" xr3:uid="{00000000-0010-0000-0900-00000D000000}" name="DEC" totalsRowFunction="sum" dataDxfId="324" totalsRowDxfId="35" dataCellStyle="Currency"/>
    <tableColumn id="14" xr3:uid="{00000000-0010-0000-0900-00000E000000}" name="YEAR" totalsRowFunction="sum" dataDxfId="323" totalsRowDxfId="34" dataCellStyle="Currency">
      <calculatedColumnFormula>SUM(tblPersonal[[#This Row],[JAN]:[DEC]])</calculatedColumnFormula>
    </tableColumn>
    <tableColumn id="15" xr3:uid="{00000000-0010-0000-0900-00000F000000}" name=" " dataDxfId="322" totalsRowDxfId="33"/>
  </tableColumns>
  <tableStyleInfo name="Table Style 1" showFirstColumn="0" showLastColumn="0" showRowStripes="0" showColumnStripes="1"/>
  <extLst>
    <ext xmlns:x14="http://schemas.microsoft.com/office/spreadsheetml/2009/9/main" uri="{504A1905-F514-4f6f-8877-14C23A59335A}">
      <x14:table altText="Personal Expenses" altTextSummary="Enter your personal expenses for the year, separated by month."/>
    </ext>
  </extLst>
</table>
</file>

<file path=xl/theme/theme1.xml><?xml version="1.0" encoding="utf-8"?>
<a:theme xmlns:a="http://schemas.openxmlformats.org/drawingml/2006/main" name="Office Theme">
  <a:themeElements>
    <a:clrScheme name="TM04035483-v1">
      <a:dk1>
        <a:srgbClr val="000000"/>
      </a:dk1>
      <a:lt1>
        <a:srgbClr val="FFFFFF"/>
      </a:lt1>
      <a:dk2>
        <a:srgbClr val="004C4B"/>
      </a:dk2>
      <a:lt2>
        <a:srgbClr val="E7E6E6"/>
      </a:lt2>
      <a:accent1>
        <a:srgbClr val="007F80"/>
      </a:accent1>
      <a:accent2>
        <a:srgbClr val="B2D8D7"/>
      </a:accent2>
      <a:accent3>
        <a:srgbClr val="FDF8F3"/>
      </a:accent3>
      <a:accent4>
        <a:srgbClr val="FEBF00"/>
      </a:accent4>
      <a:accent5>
        <a:srgbClr val="FFE501"/>
      </a:accent5>
      <a:accent6>
        <a:srgbClr val="836C5A"/>
      </a:accent6>
      <a:hlink>
        <a:srgbClr val="0563C1"/>
      </a:hlink>
      <a:folHlink>
        <a:srgbClr val="954F72"/>
      </a:folHlink>
    </a:clrScheme>
    <a:fontScheme name="Custom 13">
      <a:majorFont>
        <a:latin typeface="Gill Sans MT"/>
        <a:ea typeface=""/>
        <a:cs typeface=""/>
      </a:majorFont>
      <a:minorFont>
        <a:latin typeface="verdan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Q117"/>
  <sheetViews>
    <sheetView showGridLines="0" tabSelected="1" zoomScale="75" zoomScaleNormal="85" workbookViewId="0">
      <selection activeCell="B3" sqref="B3"/>
    </sheetView>
  </sheetViews>
  <sheetFormatPr baseColWidth="10" defaultColWidth="9" defaultRowHeight="22" customHeight="1" x14ac:dyDescent="0.15"/>
  <cols>
    <col min="1" max="1" width="6.83203125" style="8" customWidth="1"/>
    <col min="2" max="2" width="34.83203125" style="9" customWidth="1"/>
    <col min="3" max="15" width="16" style="10" customWidth="1"/>
    <col min="16" max="16" width="16" style="9" customWidth="1"/>
    <col min="17" max="17" width="6.83203125" style="9" customWidth="1"/>
    <col min="18" max="16384" width="9" style="20"/>
  </cols>
  <sheetData>
    <row r="1" spans="1:17" ht="20.25" customHeight="1" x14ac:dyDescent="0.15">
      <c r="Q1" s="9" t="s">
        <v>41</v>
      </c>
    </row>
    <row r="2" spans="1:17" ht="127" customHeight="1" x14ac:dyDescent="0.15">
      <c r="B2" s="36" t="s">
        <v>62</v>
      </c>
      <c r="C2" s="36"/>
      <c r="D2" s="36"/>
      <c r="E2" s="36"/>
      <c r="F2" s="36"/>
      <c r="G2" s="36"/>
      <c r="H2" s="36"/>
      <c r="I2" s="36"/>
      <c r="J2" s="36"/>
      <c r="K2" s="36"/>
      <c r="L2" s="36"/>
      <c r="M2" s="36"/>
      <c r="N2" s="36"/>
      <c r="O2" s="36"/>
      <c r="P2" s="36"/>
    </row>
    <row r="4" spans="1:17" s="22" customFormat="1" ht="30" customHeight="1" x14ac:dyDescent="0.2">
      <c r="A4" s="15"/>
      <c r="B4" s="27" t="s">
        <v>40</v>
      </c>
      <c r="C4" s="28"/>
      <c r="D4" s="28"/>
      <c r="E4" s="28"/>
      <c r="F4" s="28"/>
      <c r="G4" s="28"/>
      <c r="H4" s="28"/>
      <c r="I4" s="28"/>
      <c r="J4" s="28"/>
      <c r="K4" s="28"/>
      <c r="L4" s="28"/>
      <c r="M4" s="28"/>
      <c r="N4" s="28"/>
      <c r="O4" s="28"/>
      <c r="P4" s="29"/>
      <c r="Q4" s="16"/>
    </row>
    <row r="5" spans="1:17" s="5" customFormat="1" ht="30" customHeight="1" x14ac:dyDescent="0.15">
      <c r="A5" s="11"/>
      <c r="B5" s="18" t="s">
        <v>52</v>
      </c>
      <c r="C5" s="32" t="s">
        <v>27</v>
      </c>
      <c r="D5" s="32" t="s">
        <v>28</v>
      </c>
      <c r="E5" s="32" t="s">
        <v>30</v>
      </c>
      <c r="F5" s="32" t="s">
        <v>31</v>
      </c>
      <c r="G5" s="32" t="s">
        <v>29</v>
      </c>
      <c r="H5" s="32" t="s">
        <v>32</v>
      </c>
      <c r="I5" s="32" t="s">
        <v>33</v>
      </c>
      <c r="J5" s="32" t="s">
        <v>34</v>
      </c>
      <c r="K5" s="32" t="s">
        <v>35</v>
      </c>
      <c r="L5" s="32" t="s">
        <v>36</v>
      </c>
      <c r="M5" s="32" t="s">
        <v>37</v>
      </c>
      <c r="N5" s="32" t="s">
        <v>38</v>
      </c>
      <c r="O5" s="32" t="s">
        <v>39</v>
      </c>
      <c r="P5" s="33" t="s">
        <v>42</v>
      </c>
      <c r="Q5" s="3"/>
    </row>
    <row r="6" spans="1:17" s="5" customFormat="1" ht="22.25" customHeight="1" x14ac:dyDescent="0.15">
      <c r="A6" s="11"/>
      <c r="B6" s="12" t="s">
        <v>0</v>
      </c>
      <c r="C6" s="37"/>
      <c r="D6" s="37"/>
      <c r="E6" s="37"/>
      <c r="F6" s="37"/>
      <c r="G6" s="37"/>
      <c r="H6" s="37"/>
      <c r="I6" s="37"/>
      <c r="J6" s="37"/>
      <c r="K6" s="37"/>
      <c r="L6" s="37"/>
      <c r="M6" s="37"/>
      <c r="N6" s="37"/>
      <c r="O6" s="37">
        <f>SUM(tblIncome[[#This Row],[JAN]:[DEC]])</f>
        <v>0</v>
      </c>
      <c r="P6" s="13"/>
      <c r="Q6" s="3"/>
    </row>
    <row r="7" spans="1:17" s="5" customFormat="1" ht="22.25" customHeight="1" x14ac:dyDescent="0.15">
      <c r="A7" s="11"/>
      <c r="B7" s="12" t="s">
        <v>53</v>
      </c>
      <c r="C7" s="37"/>
      <c r="D7" s="37"/>
      <c r="E7" s="37"/>
      <c r="F7" s="37"/>
      <c r="G7" s="37"/>
      <c r="H7" s="37"/>
      <c r="I7" s="37"/>
      <c r="J7" s="37"/>
      <c r="K7" s="37"/>
      <c r="L7" s="37"/>
      <c r="M7" s="37"/>
      <c r="N7" s="37"/>
      <c r="O7" s="37">
        <f>SUM(tblIncome[[#This Row],[JAN]:[DEC]])</f>
        <v>0</v>
      </c>
      <c r="P7" s="13"/>
      <c r="Q7" s="3"/>
    </row>
    <row r="8" spans="1:17" s="5" customFormat="1" ht="22.25" customHeight="1" x14ac:dyDescent="0.15">
      <c r="A8" s="11"/>
      <c r="B8" s="12"/>
      <c r="C8" s="37"/>
      <c r="D8" s="37"/>
      <c r="E8" s="37"/>
      <c r="F8" s="37"/>
      <c r="G8" s="37"/>
      <c r="H8" s="37"/>
      <c r="I8" s="37"/>
      <c r="J8" s="37"/>
      <c r="K8" s="37"/>
      <c r="L8" s="37"/>
      <c r="M8" s="37"/>
      <c r="N8" s="37"/>
      <c r="O8" s="37">
        <f>SUM(tblIncome[[#This Row],[JAN]:[DEC]])</f>
        <v>0</v>
      </c>
      <c r="P8" s="13"/>
      <c r="Q8" s="3"/>
    </row>
    <row r="9" spans="1:17" s="5" customFormat="1" ht="22.25" customHeight="1" x14ac:dyDescent="0.15">
      <c r="A9" s="11"/>
      <c r="B9" s="12"/>
      <c r="C9" s="37"/>
      <c r="D9" s="37"/>
      <c r="E9" s="37"/>
      <c r="F9" s="37"/>
      <c r="G9" s="37"/>
      <c r="H9" s="37"/>
      <c r="I9" s="37"/>
      <c r="J9" s="37"/>
      <c r="K9" s="37"/>
      <c r="L9" s="37"/>
      <c r="M9" s="37"/>
      <c r="N9" s="37"/>
      <c r="O9" s="37">
        <f>SUM(tblIncome[[#This Row],[JAN]:[DEC]])</f>
        <v>0</v>
      </c>
      <c r="P9" s="13"/>
      <c r="Q9" s="3"/>
    </row>
    <row r="10" spans="1:17" s="5" customFormat="1" ht="22.25" customHeight="1" x14ac:dyDescent="0.15">
      <c r="A10" s="11"/>
      <c r="B10" s="12"/>
      <c r="C10" s="37"/>
      <c r="D10" s="37"/>
      <c r="E10" s="37"/>
      <c r="F10" s="37"/>
      <c r="G10" s="37"/>
      <c r="H10" s="37"/>
      <c r="I10" s="37"/>
      <c r="J10" s="37"/>
      <c r="K10" s="37"/>
      <c r="L10" s="37"/>
      <c r="M10" s="37"/>
      <c r="N10" s="37"/>
      <c r="O10" s="37">
        <f>SUM(tblIncome[[#This Row],[JAN]:[DEC]])</f>
        <v>0</v>
      </c>
      <c r="P10" s="13"/>
      <c r="Q10" s="3"/>
    </row>
    <row r="11" spans="1:17" s="5" customFormat="1" ht="22.25" customHeight="1" x14ac:dyDescent="0.15">
      <c r="A11" s="11"/>
      <c r="B11" s="12"/>
      <c r="C11" s="37"/>
      <c r="D11" s="37"/>
      <c r="E11" s="37"/>
      <c r="F11" s="37"/>
      <c r="G11" s="37"/>
      <c r="H11" s="37"/>
      <c r="I11" s="37"/>
      <c r="J11" s="37"/>
      <c r="K11" s="37"/>
      <c r="L11" s="37"/>
      <c r="M11" s="37"/>
      <c r="N11" s="37"/>
      <c r="O11" s="37">
        <f>SUM(tblIncome[[#This Row],[JAN]:[DEC]])</f>
        <v>0</v>
      </c>
      <c r="P11" s="13"/>
      <c r="Q11" s="3"/>
    </row>
    <row r="12" spans="1:17" s="5" customFormat="1" ht="22.25" customHeight="1" x14ac:dyDescent="0.15">
      <c r="A12" s="11"/>
      <c r="B12" s="12"/>
      <c r="C12" s="37"/>
      <c r="D12" s="37"/>
      <c r="E12" s="37"/>
      <c r="F12" s="37"/>
      <c r="G12" s="37"/>
      <c r="H12" s="37"/>
      <c r="I12" s="37"/>
      <c r="J12" s="37"/>
      <c r="K12" s="37"/>
      <c r="L12" s="37"/>
      <c r="M12" s="37"/>
      <c r="N12" s="37"/>
      <c r="O12" s="37">
        <f>SUM(tblIncome[[#This Row],[JAN]:[DEC]])</f>
        <v>0</v>
      </c>
      <c r="P12" s="13"/>
      <c r="Q12" s="3"/>
    </row>
    <row r="13" spans="1:17" s="59" customFormat="1" ht="22.25" customHeight="1" x14ac:dyDescent="0.15">
      <c r="A13" s="57"/>
      <c r="B13" s="48" t="s">
        <v>17</v>
      </c>
      <c r="C13" s="49">
        <f>SUBTOTAL(109,tblIncome[JAN])</f>
        <v>0</v>
      </c>
      <c r="D13" s="49">
        <f>SUBTOTAL(109,tblIncome[FEB])</f>
        <v>0</v>
      </c>
      <c r="E13" s="49">
        <f>SUBTOTAL(109,tblIncome[MAR])</f>
        <v>0</v>
      </c>
      <c r="F13" s="49">
        <f>SUBTOTAL(109,tblIncome[APR])</f>
        <v>0</v>
      </c>
      <c r="G13" s="49">
        <f>SUBTOTAL(109,tblIncome[MAY])</f>
        <v>0</v>
      </c>
      <c r="H13" s="49">
        <f>SUBTOTAL(109,tblIncome[JUN])</f>
        <v>0</v>
      </c>
      <c r="I13" s="49">
        <f>SUBTOTAL(109,tblIncome[JUL])</f>
        <v>0</v>
      </c>
      <c r="J13" s="49">
        <f>SUBTOTAL(109,tblIncome[AUG])</f>
        <v>0</v>
      </c>
      <c r="K13" s="49">
        <f>SUBTOTAL(109,tblIncome[SEP])</f>
        <v>0</v>
      </c>
      <c r="L13" s="49">
        <f>SUBTOTAL(109,tblIncome[OCT])</f>
        <v>0</v>
      </c>
      <c r="M13" s="49">
        <f>SUBTOTAL(109,tblIncome[NOV])</f>
        <v>0</v>
      </c>
      <c r="N13" s="49">
        <f>SUBTOTAL(109,tblIncome[DEC])</f>
        <v>0</v>
      </c>
      <c r="O13" s="49">
        <f>SUBTOTAL(109,tblIncome[YEAR])</f>
        <v>0</v>
      </c>
      <c r="P13" s="50"/>
      <c r="Q13" s="58"/>
    </row>
    <row r="14" spans="1:17" ht="22" customHeight="1" x14ac:dyDescent="0.15">
      <c r="B14" s="1"/>
      <c r="C14" s="2"/>
      <c r="D14" s="2"/>
      <c r="E14" s="2"/>
      <c r="F14" s="2"/>
      <c r="G14" s="2"/>
      <c r="H14" s="2"/>
      <c r="I14" s="2"/>
      <c r="J14" s="2"/>
      <c r="K14" s="2"/>
      <c r="L14" s="2"/>
      <c r="M14" s="2"/>
      <c r="N14" s="2"/>
      <c r="O14" s="2"/>
    </row>
    <row r="15" spans="1:17" s="31" customFormat="1" ht="30" customHeight="1" x14ac:dyDescent="0.25">
      <c r="A15" s="26"/>
      <c r="B15" s="27" t="s">
        <v>18</v>
      </c>
      <c r="C15" s="28"/>
      <c r="D15" s="28"/>
      <c r="E15" s="28"/>
      <c r="F15" s="28"/>
      <c r="G15" s="28"/>
      <c r="H15" s="28"/>
      <c r="I15" s="28"/>
      <c r="J15" s="28"/>
      <c r="K15" s="28"/>
      <c r="L15" s="28"/>
      <c r="M15" s="28"/>
      <c r="N15" s="28"/>
      <c r="O15" s="28"/>
      <c r="P15" s="29"/>
      <c r="Q15" s="30"/>
    </row>
    <row r="16" spans="1:17" s="5" customFormat="1" ht="30" customHeight="1" x14ac:dyDescent="0.15">
      <c r="A16" s="11"/>
      <c r="B16" s="18" t="s">
        <v>55</v>
      </c>
      <c r="C16" s="32" t="s">
        <v>27</v>
      </c>
      <c r="D16" s="32" t="s">
        <v>28</v>
      </c>
      <c r="E16" s="32" t="s">
        <v>30</v>
      </c>
      <c r="F16" s="32" t="s">
        <v>31</v>
      </c>
      <c r="G16" s="32" t="s">
        <v>29</v>
      </c>
      <c r="H16" s="32" t="s">
        <v>32</v>
      </c>
      <c r="I16" s="32" t="s">
        <v>33</v>
      </c>
      <c r="J16" s="32" t="s">
        <v>34</v>
      </c>
      <c r="K16" s="32" t="s">
        <v>35</v>
      </c>
      <c r="L16" s="32" t="s">
        <v>36</v>
      </c>
      <c r="M16" s="32" t="s">
        <v>37</v>
      </c>
      <c r="N16" s="32" t="s">
        <v>38</v>
      </c>
      <c r="O16" s="32" t="s">
        <v>39</v>
      </c>
      <c r="P16" s="33" t="s">
        <v>41</v>
      </c>
      <c r="Q16" s="3"/>
    </row>
    <row r="17" spans="1:17" s="5" customFormat="1" ht="22.25" customHeight="1" x14ac:dyDescent="0.15">
      <c r="A17" s="11"/>
      <c r="B17" s="12" t="s">
        <v>54</v>
      </c>
      <c r="C17" s="37"/>
      <c r="D17" s="37"/>
      <c r="E17" s="37"/>
      <c r="F17" s="37"/>
      <c r="G17" s="37"/>
      <c r="H17" s="37"/>
      <c r="I17" s="37"/>
      <c r="J17" s="37"/>
      <c r="K17" s="37"/>
      <c r="L17" s="37"/>
      <c r="M17" s="37"/>
      <c r="N17" s="37"/>
      <c r="O17" s="37">
        <f>SUM(tblHome[[#This Row],[JAN]:[DEC]])</f>
        <v>0</v>
      </c>
      <c r="P17" s="13"/>
      <c r="Q17" s="3"/>
    </row>
    <row r="18" spans="1:17" s="5" customFormat="1" ht="22.25" customHeight="1" x14ac:dyDescent="0.15">
      <c r="A18" s="11"/>
      <c r="B18" s="12" t="s">
        <v>46</v>
      </c>
      <c r="C18" s="37"/>
      <c r="D18" s="37"/>
      <c r="E18" s="37"/>
      <c r="F18" s="37"/>
      <c r="G18" s="37"/>
      <c r="H18" s="37"/>
      <c r="I18" s="37"/>
      <c r="J18" s="37"/>
      <c r="K18" s="37"/>
      <c r="L18" s="37"/>
      <c r="M18" s="37"/>
      <c r="N18" s="37"/>
      <c r="O18" s="37">
        <f>SUM(tblHome[[#This Row],[JAN]:[DEC]])</f>
        <v>0</v>
      </c>
      <c r="P18" s="13"/>
      <c r="Q18" s="3"/>
    </row>
    <row r="19" spans="1:17" s="5" customFormat="1" ht="22.25" customHeight="1" x14ac:dyDescent="0.15">
      <c r="A19" s="11"/>
      <c r="B19" s="12"/>
      <c r="C19" s="37"/>
      <c r="D19" s="37"/>
      <c r="E19" s="37"/>
      <c r="F19" s="37"/>
      <c r="G19" s="37"/>
      <c r="H19" s="37"/>
      <c r="I19" s="37"/>
      <c r="J19" s="37"/>
      <c r="K19" s="37"/>
      <c r="L19" s="37"/>
      <c r="M19" s="37"/>
      <c r="N19" s="37"/>
      <c r="O19" s="37">
        <f>SUM(tblHome[[#This Row],[JAN]:[DEC]])</f>
        <v>0</v>
      </c>
      <c r="P19" s="13"/>
      <c r="Q19" s="3"/>
    </row>
    <row r="20" spans="1:17" s="5" customFormat="1" ht="22.25" customHeight="1" x14ac:dyDescent="0.15">
      <c r="A20" s="11"/>
      <c r="B20" s="12"/>
      <c r="C20" s="37"/>
      <c r="D20" s="37"/>
      <c r="E20" s="37"/>
      <c r="F20" s="37"/>
      <c r="G20" s="37"/>
      <c r="H20" s="37"/>
      <c r="I20" s="37"/>
      <c r="J20" s="37"/>
      <c r="K20" s="37"/>
      <c r="L20" s="37"/>
      <c r="M20" s="37"/>
      <c r="N20" s="37"/>
      <c r="O20" s="37">
        <f>SUM(tblHome[[#This Row],[JAN]:[DEC]])</f>
        <v>0</v>
      </c>
      <c r="P20" s="13"/>
      <c r="Q20" s="3"/>
    </row>
    <row r="21" spans="1:17" s="5" customFormat="1" ht="22.25" customHeight="1" x14ac:dyDescent="0.15">
      <c r="A21" s="3"/>
      <c r="B21" s="12"/>
      <c r="C21" s="37"/>
      <c r="D21" s="37"/>
      <c r="E21" s="37"/>
      <c r="F21" s="37"/>
      <c r="G21" s="37"/>
      <c r="H21" s="37"/>
      <c r="I21" s="37"/>
      <c r="J21" s="37"/>
      <c r="K21" s="37"/>
      <c r="L21" s="37"/>
      <c r="M21" s="37"/>
      <c r="N21" s="37"/>
      <c r="O21" s="37">
        <f>SUM(tblHome[[#This Row],[JAN]:[DEC]])</f>
        <v>0</v>
      </c>
      <c r="P21" s="13"/>
      <c r="Q21" s="3"/>
    </row>
    <row r="22" spans="1:17" s="46" customFormat="1" ht="22.25" customHeight="1" x14ac:dyDescent="0.15">
      <c r="A22" s="41"/>
      <c r="B22" s="48" t="s">
        <v>17</v>
      </c>
      <c r="C22" s="49">
        <f>SUBTOTAL(109,tblHome[JAN])</f>
        <v>0</v>
      </c>
      <c r="D22" s="49">
        <f>SUBTOTAL(109,tblHome[FEB])</f>
        <v>0</v>
      </c>
      <c r="E22" s="49">
        <f>SUBTOTAL(109,tblHome[MAR])</f>
        <v>0</v>
      </c>
      <c r="F22" s="49">
        <f>SUBTOTAL(109,tblHome[APR])</f>
        <v>0</v>
      </c>
      <c r="G22" s="49">
        <f>SUBTOTAL(109,tblHome[MAY])</f>
        <v>0</v>
      </c>
      <c r="H22" s="49">
        <f>SUBTOTAL(109,tblHome[JUN])</f>
        <v>0</v>
      </c>
      <c r="I22" s="49">
        <f>SUBTOTAL(109,tblHome[JUL])</f>
        <v>0</v>
      </c>
      <c r="J22" s="49">
        <f>SUBTOTAL(109,tblHome[AUG])</f>
        <v>0</v>
      </c>
      <c r="K22" s="49">
        <f>SUBTOTAL(109,tblHome[SEP])</f>
        <v>0</v>
      </c>
      <c r="L22" s="49">
        <f>SUBTOTAL(109,tblHome[OCT])</f>
        <v>0</v>
      </c>
      <c r="M22" s="49">
        <f>SUBTOTAL(109,tblHome[NOV])</f>
        <v>0</v>
      </c>
      <c r="N22" s="49">
        <f>SUBTOTAL(109,tblHome[DEC])</f>
        <v>0</v>
      </c>
      <c r="O22" s="49">
        <f>SUBTOTAL(109,tblHome[YEAR])</f>
        <v>0</v>
      </c>
      <c r="P22" s="50"/>
      <c r="Q22" s="45"/>
    </row>
    <row r="23" spans="1:17" s="21" customFormat="1" ht="22" customHeight="1" x14ac:dyDescent="0.2">
      <c r="A23" s="17"/>
      <c r="B23" s="1"/>
      <c r="C23" s="2"/>
      <c r="D23" s="2"/>
      <c r="E23" s="2"/>
      <c r="F23" s="2"/>
      <c r="G23" s="2"/>
      <c r="H23" s="2"/>
      <c r="I23" s="2"/>
      <c r="J23" s="2"/>
      <c r="K23" s="2"/>
      <c r="L23" s="2"/>
      <c r="M23" s="2"/>
      <c r="N23" s="2"/>
      <c r="O23" s="2"/>
      <c r="P23" s="9"/>
      <c r="Q23" s="19"/>
    </row>
    <row r="24" spans="1:17" s="5" customFormat="1" ht="30" customHeight="1" x14ac:dyDescent="0.15">
      <c r="A24" s="11"/>
      <c r="B24" s="18" t="s">
        <v>51</v>
      </c>
      <c r="C24" s="32" t="s">
        <v>27</v>
      </c>
      <c r="D24" s="32" t="s">
        <v>28</v>
      </c>
      <c r="E24" s="32" t="s">
        <v>30</v>
      </c>
      <c r="F24" s="32" t="s">
        <v>31</v>
      </c>
      <c r="G24" s="32" t="s">
        <v>29</v>
      </c>
      <c r="H24" s="32" t="s">
        <v>32</v>
      </c>
      <c r="I24" s="32" t="s">
        <v>33</v>
      </c>
      <c r="J24" s="32" t="s">
        <v>34</v>
      </c>
      <c r="K24" s="32" t="s">
        <v>35</v>
      </c>
      <c r="L24" s="32" t="s">
        <v>36</v>
      </c>
      <c r="M24" s="32" t="s">
        <v>37</v>
      </c>
      <c r="N24" s="32" t="s">
        <v>38</v>
      </c>
      <c r="O24" s="32" t="s">
        <v>39</v>
      </c>
      <c r="P24" s="33" t="s">
        <v>41</v>
      </c>
      <c r="Q24" s="3"/>
    </row>
    <row r="25" spans="1:17" s="5" customFormat="1" ht="22.25" customHeight="1" x14ac:dyDescent="0.15">
      <c r="A25" s="11"/>
      <c r="B25" s="12" t="s">
        <v>1</v>
      </c>
      <c r="C25" s="37"/>
      <c r="D25" s="37"/>
      <c r="E25" s="37"/>
      <c r="F25" s="37"/>
      <c r="G25" s="37"/>
      <c r="H25" s="37"/>
      <c r="I25" s="37"/>
      <c r="J25" s="37"/>
      <c r="K25" s="37"/>
      <c r="L25" s="37"/>
      <c r="M25" s="37"/>
      <c r="N25" s="37"/>
      <c r="O25" s="37">
        <f>SUM(tblDaily[[#This Row],[JAN]:[DEC]])</f>
        <v>0</v>
      </c>
      <c r="P25" s="13"/>
      <c r="Q25" s="3"/>
    </row>
    <row r="26" spans="1:17" s="5" customFormat="1" ht="22.25" customHeight="1" x14ac:dyDescent="0.15">
      <c r="A26" s="11"/>
      <c r="B26" s="12" t="s">
        <v>49</v>
      </c>
      <c r="C26" s="37"/>
      <c r="D26" s="37"/>
      <c r="E26" s="37"/>
      <c r="F26" s="37"/>
      <c r="G26" s="37"/>
      <c r="H26" s="37"/>
      <c r="I26" s="37"/>
      <c r="J26" s="37"/>
      <c r="K26" s="37"/>
      <c r="L26" s="37"/>
      <c r="M26" s="37"/>
      <c r="N26" s="37"/>
      <c r="O26" s="37">
        <f>SUM(tblDaily[[#This Row],[JAN]:[DEC]])</f>
        <v>0</v>
      </c>
      <c r="P26" s="13"/>
      <c r="Q26" s="3"/>
    </row>
    <row r="27" spans="1:17" s="5" customFormat="1" ht="22.25" customHeight="1" x14ac:dyDescent="0.15">
      <c r="A27" s="11"/>
      <c r="B27" s="12"/>
      <c r="C27" s="37"/>
      <c r="D27" s="37"/>
      <c r="E27" s="37"/>
      <c r="F27" s="37"/>
      <c r="G27" s="37"/>
      <c r="H27" s="37"/>
      <c r="I27" s="37"/>
      <c r="J27" s="37"/>
      <c r="K27" s="37"/>
      <c r="L27" s="37"/>
      <c r="M27" s="37"/>
      <c r="N27" s="37"/>
      <c r="O27" s="37">
        <f>SUM(tblDaily[[#This Row],[JAN]:[DEC]])</f>
        <v>0</v>
      </c>
      <c r="P27" s="13"/>
      <c r="Q27" s="3"/>
    </row>
    <row r="28" spans="1:17" s="5" customFormat="1" ht="22.25" customHeight="1" x14ac:dyDescent="0.15">
      <c r="A28" s="3"/>
      <c r="B28" s="12"/>
      <c r="C28" s="37"/>
      <c r="D28" s="37"/>
      <c r="E28" s="37"/>
      <c r="F28" s="37"/>
      <c r="G28" s="37"/>
      <c r="H28" s="37"/>
      <c r="I28" s="37"/>
      <c r="J28" s="37"/>
      <c r="K28" s="37"/>
      <c r="L28" s="37"/>
      <c r="M28" s="37"/>
      <c r="N28" s="37"/>
      <c r="O28" s="37">
        <f>SUM(tblDaily[[#This Row],[JAN]:[DEC]])</f>
        <v>0</v>
      </c>
      <c r="P28" s="13"/>
      <c r="Q28" s="3"/>
    </row>
    <row r="29" spans="1:17" s="5" customFormat="1" ht="22.25" customHeight="1" x14ac:dyDescent="0.15">
      <c r="A29" s="11"/>
      <c r="B29" s="12"/>
      <c r="C29" s="37"/>
      <c r="D29" s="37"/>
      <c r="E29" s="37"/>
      <c r="F29" s="37"/>
      <c r="G29" s="37"/>
      <c r="H29" s="37"/>
      <c r="I29" s="37"/>
      <c r="J29" s="37"/>
      <c r="K29" s="37"/>
      <c r="L29" s="37"/>
      <c r="M29" s="37"/>
      <c r="N29" s="37"/>
      <c r="O29" s="37">
        <f>SUM(tblDaily[[#This Row],[JAN]:[DEC]])</f>
        <v>0</v>
      </c>
      <c r="P29" s="13"/>
      <c r="Q29" s="3"/>
    </row>
    <row r="30" spans="1:17" ht="22.25" customHeight="1" x14ac:dyDescent="0.15">
      <c r="B30" s="12"/>
      <c r="C30" s="37"/>
      <c r="D30" s="37"/>
      <c r="E30" s="37"/>
      <c r="F30" s="37"/>
      <c r="G30" s="37"/>
      <c r="H30" s="37"/>
      <c r="I30" s="37"/>
      <c r="J30" s="37"/>
      <c r="K30" s="37"/>
      <c r="L30" s="37"/>
      <c r="M30" s="37"/>
      <c r="N30" s="37"/>
      <c r="O30" s="37">
        <f>SUM(tblDaily[[#This Row],[JAN]:[DEC]])</f>
        <v>0</v>
      </c>
      <c r="P30" s="13"/>
    </row>
    <row r="31" spans="1:17" s="56" customFormat="1" ht="22.25" customHeight="1" x14ac:dyDescent="0.2">
      <c r="A31" s="53"/>
      <c r="B31" s="48" t="s">
        <v>17</v>
      </c>
      <c r="C31" s="49">
        <f>SUBTOTAL(109,tblDaily[JAN])</f>
        <v>0</v>
      </c>
      <c r="D31" s="49">
        <f>SUBTOTAL(109,tblDaily[FEB])</f>
        <v>0</v>
      </c>
      <c r="E31" s="49">
        <f>SUBTOTAL(109,tblDaily[MAR])</f>
        <v>0</v>
      </c>
      <c r="F31" s="49">
        <f>SUBTOTAL(109,tblDaily[APR])</f>
        <v>0</v>
      </c>
      <c r="G31" s="49">
        <f>SUBTOTAL(109,tblDaily[MAY])</f>
        <v>0</v>
      </c>
      <c r="H31" s="49">
        <f>SUBTOTAL(109,tblDaily[JUN])</f>
        <v>0</v>
      </c>
      <c r="I31" s="49">
        <f>SUBTOTAL(109,tblDaily[JUL])</f>
        <v>0</v>
      </c>
      <c r="J31" s="49">
        <f>SUBTOTAL(109,tblDaily[AUG])</f>
        <v>0</v>
      </c>
      <c r="K31" s="49">
        <f>SUBTOTAL(109,tblDaily[SEP])</f>
        <v>0</v>
      </c>
      <c r="L31" s="49">
        <f>SUBTOTAL(109,tblDaily[OCT])</f>
        <v>0</v>
      </c>
      <c r="M31" s="49">
        <f>SUBTOTAL(109,tblDaily[NOV])</f>
        <v>0</v>
      </c>
      <c r="N31" s="49">
        <f>SUBTOTAL(109,tblDaily[DEC])</f>
        <v>0</v>
      </c>
      <c r="O31" s="49">
        <f>SUBTOTAL(109,tblDaily[YEAR])</f>
        <v>0</v>
      </c>
      <c r="P31" s="50"/>
      <c r="Q31" s="55"/>
    </row>
    <row r="32" spans="1:17" s="5" customFormat="1" ht="22" customHeight="1" x14ac:dyDescent="0.15">
      <c r="A32" s="11"/>
      <c r="B32" s="3"/>
      <c r="C32" s="4"/>
      <c r="D32" s="4"/>
      <c r="E32" s="4"/>
      <c r="F32" s="4"/>
      <c r="G32" s="4"/>
      <c r="H32" s="4"/>
      <c r="I32" s="4"/>
      <c r="J32" s="4"/>
      <c r="K32" s="4"/>
      <c r="L32" s="4"/>
      <c r="M32" s="4"/>
      <c r="N32" s="4"/>
      <c r="O32" s="4"/>
      <c r="P32" s="3"/>
      <c r="Q32" s="3"/>
    </row>
    <row r="33" spans="1:17" s="5" customFormat="1" ht="30" customHeight="1" x14ac:dyDescent="0.15">
      <c r="A33" s="11"/>
      <c r="B33" s="18" t="s">
        <v>19</v>
      </c>
      <c r="C33" s="32" t="s">
        <v>27</v>
      </c>
      <c r="D33" s="32" t="s">
        <v>28</v>
      </c>
      <c r="E33" s="32" t="s">
        <v>30</v>
      </c>
      <c r="F33" s="32" t="s">
        <v>31</v>
      </c>
      <c r="G33" s="32" t="s">
        <v>29</v>
      </c>
      <c r="H33" s="32" t="s">
        <v>32</v>
      </c>
      <c r="I33" s="32" t="s">
        <v>33</v>
      </c>
      <c r="J33" s="32" t="s">
        <v>34</v>
      </c>
      <c r="K33" s="32" t="s">
        <v>35</v>
      </c>
      <c r="L33" s="32" t="s">
        <v>36</v>
      </c>
      <c r="M33" s="32" t="s">
        <v>37</v>
      </c>
      <c r="N33" s="32" t="s">
        <v>38</v>
      </c>
      <c r="O33" s="32" t="s">
        <v>39</v>
      </c>
      <c r="P33" s="33" t="s">
        <v>41</v>
      </c>
      <c r="Q33" s="3"/>
    </row>
    <row r="34" spans="1:17" s="5" customFormat="1" ht="22.25" customHeight="1" x14ac:dyDescent="0.15">
      <c r="A34" s="11"/>
      <c r="B34" s="12" t="s">
        <v>2</v>
      </c>
      <c r="C34" s="37"/>
      <c r="D34" s="37"/>
      <c r="E34" s="37"/>
      <c r="F34" s="37"/>
      <c r="G34" s="37"/>
      <c r="H34" s="37"/>
      <c r="I34" s="37"/>
      <c r="J34" s="37"/>
      <c r="K34" s="37"/>
      <c r="L34" s="37"/>
      <c r="M34" s="37"/>
      <c r="N34" s="37"/>
      <c r="O34" s="37">
        <f>SUM(tblTransportation[[#This Row],[JAN]:[DEC]])</f>
        <v>0</v>
      </c>
      <c r="P34" s="13"/>
      <c r="Q34" s="3"/>
    </row>
    <row r="35" spans="1:17" s="5" customFormat="1" ht="22.25" customHeight="1" x14ac:dyDescent="0.15">
      <c r="A35" s="11"/>
      <c r="B35" s="12" t="s">
        <v>44</v>
      </c>
      <c r="C35" s="37"/>
      <c r="D35" s="37"/>
      <c r="E35" s="37"/>
      <c r="F35" s="37"/>
      <c r="G35" s="37"/>
      <c r="H35" s="37"/>
      <c r="I35" s="37"/>
      <c r="J35" s="37"/>
      <c r="K35" s="37"/>
      <c r="L35" s="37"/>
      <c r="M35" s="37"/>
      <c r="N35" s="37"/>
      <c r="O35" s="37">
        <f>SUM(tblTransportation[[#This Row],[JAN]:[DEC]])</f>
        <v>0</v>
      </c>
      <c r="P35" s="13"/>
      <c r="Q35" s="3"/>
    </row>
    <row r="36" spans="1:17" s="5" customFormat="1" ht="22.25" customHeight="1" x14ac:dyDescent="0.15">
      <c r="A36" s="11"/>
      <c r="B36" s="12" t="s">
        <v>45</v>
      </c>
      <c r="C36" s="37"/>
      <c r="D36" s="37"/>
      <c r="E36" s="37"/>
      <c r="F36" s="37"/>
      <c r="G36" s="37"/>
      <c r="H36" s="37"/>
      <c r="I36" s="37"/>
      <c r="J36" s="37"/>
      <c r="K36" s="37"/>
      <c r="L36" s="37"/>
      <c r="M36" s="37"/>
      <c r="N36" s="37"/>
      <c r="O36" s="37">
        <f>SUM(tblTransportation[[#This Row],[JAN]:[DEC]])</f>
        <v>0</v>
      </c>
      <c r="P36" s="13"/>
      <c r="Q36" s="3"/>
    </row>
    <row r="37" spans="1:17" s="5" customFormat="1" ht="22.25" customHeight="1" x14ac:dyDescent="0.15">
      <c r="A37" s="11"/>
      <c r="B37" s="12" t="s">
        <v>47</v>
      </c>
      <c r="C37" s="37"/>
      <c r="D37" s="37"/>
      <c r="E37" s="37"/>
      <c r="F37" s="37"/>
      <c r="G37" s="37"/>
      <c r="H37" s="37"/>
      <c r="I37" s="37"/>
      <c r="J37" s="37"/>
      <c r="K37" s="37"/>
      <c r="L37" s="37"/>
      <c r="M37" s="37"/>
      <c r="N37" s="37"/>
      <c r="O37" s="37">
        <f>SUM(tblTransportation[[#This Row],[JAN]:[DEC]])</f>
        <v>0</v>
      </c>
      <c r="P37" s="13"/>
      <c r="Q37" s="3"/>
    </row>
    <row r="38" spans="1:17" s="5" customFormat="1" ht="22.25" customHeight="1" x14ac:dyDescent="0.15">
      <c r="A38" s="3"/>
      <c r="B38" s="12" t="s">
        <v>3</v>
      </c>
      <c r="C38" s="37"/>
      <c r="D38" s="37"/>
      <c r="E38" s="37"/>
      <c r="F38" s="37"/>
      <c r="G38" s="37"/>
      <c r="H38" s="37"/>
      <c r="I38" s="37"/>
      <c r="J38" s="37"/>
      <c r="K38" s="37"/>
      <c r="L38" s="37"/>
      <c r="M38" s="37"/>
      <c r="N38" s="37"/>
      <c r="O38" s="37">
        <f>SUM(tblTransportation[[#This Row],[JAN]:[DEC]])</f>
        <v>0</v>
      </c>
      <c r="P38" s="13"/>
      <c r="Q38" s="3"/>
    </row>
    <row r="39" spans="1:17" s="5" customFormat="1" ht="22.25" customHeight="1" x14ac:dyDescent="0.15">
      <c r="A39" s="11"/>
      <c r="B39" s="12" t="s">
        <v>4</v>
      </c>
      <c r="C39" s="37"/>
      <c r="D39" s="37"/>
      <c r="E39" s="37"/>
      <c r="F39" s="37"/>
      <c r="G39" s="37"/>
      <c r="H39" s="37"/>
      <c r="I39" s="37"/>
      <c r="J39" s="37"/>
      <c r="K39" s="37"/>
      <c r="L39" s="37"/>
      <c r="M39" s="37"/>
      <c r="N39" s="37"/>
      <c r="O39" s="37">
        <f>SUM(tblTransportation[[#This Row],[JAN]:[DEC]])</f>
        <v>0</v>
      </c>
      <c r="P39" s="13"/>
      <c r="Q39" s="3"/>
    </row>
    <row r="40" spans="1:17" s="5" customFormat="1" ht="22.25" customHeight="1" x14ac:dyDescent="0.15">
      <c r="A40" s="11"/>
      <c r="B40" s="12" t="s">
        <v>5</v>
      </c>
      <c r="C40" s="37"/>
      <c r="D40" s="37"/>
      <c r="E40" s="37"/>
      <c r="F40" s="37"/>
      <c r="G40" s="37"/>
      <c r="H40" s="37"/>
      <c r="I40" s="37"/>
      <c r="J40" s="37"/>
      <c r="K40" s="37"/>
      <c r="L40" s="37"/>
      <c r="M40" s="37"/>
      <c r="N40" s="37"/>
      <c r="O40" s="37">
        <f>SUM(tblTransportation[[#This Row],[JAN]:[DEC]])</f>
        <v>0</v>
      </c>
      <c r="P40" s="13"/>
      <c r="Q40" s="3"/>
    </row>
    <row r="41" spans="1:17" ht="22.25" customHeight="1" x14ac:dyDescent="0.15">
      <c r="B41" s="12" t="s">
        <v>6</v>
      </c>
      <c r="C41" s="37"/>
      <c r="D41" s="37"/>
      <c r="E41" s="37"/>
      <c r="F41" s="37"/>
      <c r="G41" s="37"/>
      <c r="H41" s="37"/>
      <c r="I41" s="37"/>
      <c r="J41" s="37"/>
      <c r="K41" s="37"/>
      <c r="L41" s="37"/>
      <c r="M41" s="37"/>
      <c r="N41" s="37"/>
      <c r="O41" s="37">
        <f>SUM(tblTransportation[[#This Row],[JAN]:[DEC]])</f>
        <v>0</v>
      </c>
      <c r="P41" s="13"/>
    </row>
    <row r="42" spans="1:17" s="56" customFormat="1" ht="22.25" customHeight="1" x14ac:dyDescent="0.2">
      <c r="A42" s="53"/>
      <c r="B42" s="48" t="s">
        <v>17</v>
      </c>
      <c r="C42" s="49">
        <f>SUBTOTAL(109,tblTransportation[JAN])</f>
        <v>0</v>
      </c>
      <c r="D42" s="49">
        <f>SUBTOTAL(109,tblTransportation[FEB])</f>
        <v>0</v>
      </c>
      <c r="E42" s="49">
        <f>SUBTOTAL(109,tblTransportation[MAR])</f>
        <v>0</v>
      </c>
      <c r="F42" s="49">
        <f>SUBTOTAL(109,tblTransportation[APR])</f>
        <v>0</v>
      </c>
      <c r="G42" s="49">
        <f>SUBTOTAL(109,tblTransportation[MAY])</f>
        <v>0</v>
      </c>
      <c r="H42" s="49">
        <f>SUBTOTAL(109,tblTransportation[JUN])</f>
        <v>0</v>
      </c>
      <c r="I42" s="49">
        <f>SUBTOTAL(109,tblTransportation[JUL])</f>
        <v>0</v>
      </c>
      <c r="J42" s="49">
        <f>SUBTOTAL(109,tblTransportation[AUG])</f>
        <v>0</v>
      </c>
      <c r="K42" s="49">
        <f>SUBTOTAL(109,tblTransportation[SEP])</f>
        <v>0</v>
      </c>
      <c r="L42" s="49">
        <f>SUBTOTAL(109,tblTransportation[OCT])</f>
        <v>0</v>
      </c>
      <c r="M42" s="49">
        <f>SUBTOTAL(109,tblTransportation[NOV])</f>
        <v>0</v>
      </c>
      <c r="N42" s="49">
        <f>SUBTOTAL(109,tblTransportation[DEC])</f>
        <v>0</v>
      </c>
      <c r="O42" s="49">
        <f>SUBTOTAL(109,tblTransportation[YEAR])</f>
        <v>0</v>
      </c>
      <c r="P42" s="50"/>
      <c r="Q42" s="55"/>
    </row>
    <row r="43" spans="1:17" s="5" customFormat="1" ht="22" customHeight="1" x14ac:dyDescent="0.15">
      <c r="A43" s="11"/>
      <c r="B43" s="3"/>
      <c r="C43" s="4"/>
      <c r="D43" s="4"/>
      <c r="E43" s="4"/>
      <c r="F43" s="4"/>
      <c r="G43" s="4"/>
      <c r="H43" s="4"/>
      <c r="I43" s="4"/>
      <c r="J43" s="4"/>
      <c r="K43" s="4"/>
      <c r="L43" s="4"/>
      <c r="M43" s="4"/>
      <c r="N43" s="4"/>
      <c r="O43" s="4"/>
      <c r="P43" s="3"/>
      <c r="Q43" s="3"/>
    </row>
    <row r="44" spans="1:17" s="5" customFormat="1" ht="30" customHeight="1" x14ac:dyDescent="0.15">
      <c r="A44" s="11"/>
      <c r="B44" s="18" t="s">
        <v>20</v>
      </c>
      <c r="C44" s="32" t="s">
        <v>27</v>
      </c>
      <c r="D44" s="32" t="s">
        <v>28</v>
      </c>
      <c r="E44" s="32" t="s">
        <v>30</v>
      </c>
      <c r="F44" s="32" t="s">
        <v>31</v>
      </c>
      <c r="G44" s="32" t="s">
        <v>29</v>
      </c>
      <c r="H44" s="32" t="s">
        <v>32</v>
      </c>
      <c r="I44" s="32" t="s">
        <v>33</v>
      </c>
      <c r="J44" s="32" t="s">
        <v>34</v>
      </c>
      <c r="K44" s="32" t="s">
        <v>35</v>
      </c>
      <c r="L44" s="32" t="s">
        <v>36</v>
      </c>
      <c r="M44" s="32" t="s">
        <v>37</v>
      </c>
      <c r="N44" s="32" t="s">
        <v>38</v>
      </c>
      <c r="O44" s="32" t="s">
        <v>39</v>
      </c>
      <c r="P44" s="33" t="s">
        <v>41</v>
      </c>
      <c r="Q44" s="3"/>
    </row>
    <row r="45" spans="1:17" s="5" customFormat="1" ht="22.25" customHeight="1" x14ac:dyDescent="0.15">
      <c r="A45" s="11"/>
      <c r="B45" s="12"/>
      <c r="C45" s="37"/>
      <c r="D45" s="37"/>
      <c r="E45" s="37"/>
      <c r="F45" s="37"/>
      <c r="G45" s="37"/>
      <c r="H45" s="37"/>
      <c r="I45" s="37"/>
      <c r="J45" s="37"/>
      <c r="K45" s="37"/>
      <c r="L45" s="37"/>
      <c r="M45" s="37"/>
      <c r="N45" s="37"/>
      <c r="O45" s="37">
        <f>SUM(tblEntertainment[[#This Row],[JAN]:[DEC]])</f>
        <v>0</v>
      </c>
      <c r="P45" s="13"/>
      <c r="Q45" s="3"/>
    </row>
    <row r="46" spans="1:17" s="5" customFormat="1" ht="22.25" customHeight="1" x14ac:dyDescent="0.15">
      <c r="A46" s="11"/>
      <c r="B46" s="12"/>
      <c r="C46" s="37"/>
      <c r="D46" s="37"/>
      <c r="E46" s="37"/>
      <c r="F46" s="37"/>
      <c r="G46" s="37"/>
      <c r="H46" s="37"/>
      <c r="I46" s="37"/>
      <c r="J46" s="37"/>
      <c r="K46" s="37"/>
      <c r="L46" s="37"/>
      <c r="M46" s="37"/>
      <c r="N46" s="37"/>
      <c r="O46" s="37">
        <f>SUM(tblEntertainment[[#This Row],[JAN]:[DEC]])</f>
        <v>0</v>
      </c>
      <c r="P46" s="13"/>
      <c r="Q46" s="3"/>
    </row>
    <row r="47" spans="1:17" s="5" customFormat="1" ht="22.25" customHeight="1" x14ac:dyDescent="0.15">
      <c r="A47" s="11"/>
      <c r="B47" s="12"/>
      <c r="C47" s="37"/>
      <c r="D47" s="37"/>
      <c r="E47" s="37"/>
      <c r="F47" s="37"/>
      <c r="G47" s="37"/>
      <c r="H47" s="37"/>
      <c r="I47" s="37"/>
      <c r="J47" s="37"/>
      <c r="K47" s="37"/>
      <c r="L47" s="37"/>
      <c r="M47" s="37"/>
      <c r="N47" s="37"/>
      <c r="O47" s="37">
        <f>SUM(tblEntertainment[[#This Row],[JAN]:[DEC]])</f>
        <v>0</v>
      </c>
      <c r="P47" s="13"/>
      <c r="Q47" s="3"/>
    </row>
    <row r="48" spans="1:17" ht="22.25" customHeight="1" x14ac:dyDescent="0.15">
      <c r="B48" s="12"/>
      <c r="C48" s="37"/>
      <c r="D48" s="37"/>
      <c r="E48" s="37"/>
      <c r="F48" s="37"/>
      <c r="G48" s="37"/>
      <c r="H48" s="37"/>
      <c r="I48" s="37"/>
      <c r="J48" s="37"/>
      <c r="K48" s="37"/>
      <c r="L48" s="37"/>
      <c r="M48" s="37"/>
      <c r="N48" s="37"/>
      <c r="O48" s="37">
        <f>SUM(tblEntertainment[[#This Row],[JAN]:[DEC]])</f>
        <v>0</v>
      </c>
      <c r="P48" s="13"/>
    </row>
    <row r="49" spans="1:17" s="56" customFormat="1" ht="22.25" customHeight="1" x14ac:dyDescent="0.2">
      <c r="A49" s="53"/>
      <c r="B49" s="48" t="s">
        <v>17</v>
      </c>
      <c r="C49" s="49">
        <f>SUBTOTAL(109,tblEntertainment[JAN])</f>
        <v>0</v>
      </c>
      <c r="D49" s="49">
        <f>SUBTOTAL(109,tblEntertainment[FEB])</f>
        <v>0</v>
      </c>
      <c r="E49" s="49">
        <f>SUBTOTAL(109,tblEntertainment[MAR])</f>
        <v>0</v>
      </c>
      <c r="F49" s="49">
        <f>SUBTOTAL(109,tblEntertainment[APR])</f>
        <v>0</v>
      </c>
      <c r="G49" s="49">
        <f>SUBTOTAL(109,tblEntertainment[MAY])</f>
        <v>0</v>
      </c>
      <c r="H49" s="49">
        <f>SUBTOTAL(109,tblEntertainment[JUN])</f>
        <v>0</v>
      </c>
      <c r="I49" s="49">
        <f>SUBTOTAL(109,tblEntertainment[JUL])</f>
        <v>0</v>
      </c>
      <c r="J49" s="49">
        <f>SUBTOTAL(109,tblEntertainment[AUG])</f>
        <v>0</v>
      </c>
      <c r="K49" s="49">
        <f>SUBTOTAL(109,tblEntertainment[SEP])</f>
        <v>0</v>
      </c>
      <c r="L49" s="49">
        <f>SUBTOTAL(109,tblEntertainment[OCT])</f>
        <v>0</v>
      </c>
      <c r="M49" s="49">
        <f>SUBTOTAL(109,tblEntertainment[NOV])</f>
        <v>0</v>
      </c>
      <c r="N49" s="49">
        <f>SUBTOTAL(109,tblEntertainment[DEC])</f>
        <v>0</v>
      </c>
      <c r="O49" s="49">
        <f>SUBTOTAL(109,tblEntertainment[YEAR])</f>
        <v>0</v>
      </c>
      <c r="P49" s="50"/>
      <c r="Q49" s="55"/>
    </row>
    <row r="50" spans="1:17" s="5" customFormat="1" ht="22" customHeight="1" x14ac:dyDescent="0.15">
      <c r="A50" s="11"/>
      <c r="B50" s="3"/>
      <c r="C50" s="4"/>
      <c r="D50" s="4"/>
      <c r="E50" s="4"/>
      <c r="F50" s="4"/>
      <c r="G50" s="4"/>
      <c r="H50" s="4"/>
      <c r="I50" s="4"/>
      <c r="J50" s="4"/>
      <c r="K50" s="4"/>
      <c r="L50" s="4"/>
      <c r="M50" s="4"/>
      <c r="N50" s="4"/>
      <c r="O50" s="4"/>
      <c r="P50" s="3"/>
      <c r="Q50" s="3"/>
    </row>
    <row r="51" spans="1:17" s="5" customFormat="1" ht="30" customHeight="1" x14ac:dyDescent="0.15">
      <c r="A51" s="11"/>
      <c r="B51" s="18" t="s">
        <v>21</v>
      </c>
      <c r="C51" s="32" t="s">
        <v>27</v>
      </c>
      <c r="D51" s="32" t="s">
        <v>28</v>
      </c>
      <c r="E51" s="32" t="s">
        <v>30</v>
      </c>
      <c r="F51" s="32" t="s">
        <v>31</v>
      </c>
      <c r="G51" s="32" t="s">
        <v>29</v>
      </c>
      <c r="H51" s="32" t="s">
        <v>32</v>
      </c>
      <c r="I51" s="32" t="s">
        <v>33</v>
      </c>
      <c r="J51" s="32" t="s">
        <v>34</v>
      </c>
      <c r="K51" s="32" t="s">
        <v>35</v>
      </c>
      <c r="L51" s="32" t="s">
        <v>36</v>
      </c>
      <c r="M51" s="32" t="s">
        <v>37</v>
      </c>
      <c r="N51" s="32" t="s">
        <v>38</v>
      </c>
      <c r="O51" s="32" t="s">
        <v>39</v>
      </c>
      <c r="P51" s="33" t="s">
        <v>41</v>
      </c>
      <c r="Q51" s="3"/>
    </row>
    <row r="52" spans="1:17" s="5" customFormat="1" ht="22.25" customHeight="1" x14ac:dyDescent="0.15">
      <c r="A52" s="11"/>
      <c r="B52" s="12" t="s">
        <v>57</v>
      </c>
      <c r="C52" s="37"/>
      <c r="D52" s="37"/>
      <c r="E52" s="37"/>
      <c r="F52" s="37"/>
      <c r="G52" s="37"/>
      <c r="H52" s="37"/>
      <c r="I52" s="37"/>
      <c r="J52" s="37"/>
      <c r="K52" s="37"/>
      <c r="L52" s="37"/>
      <c r="M52" s="37"/>
      <c r="N52" s="37"/>
      <c r="O52" s="37">
        <f>SUM(tblHealth[[#This Row],[JAN]:[DEC]])</f>
        <v>0</v>
      </c>
      <c r="P52" s="13"/>
      <c r="Q52" s="3"/>
    </row>
    <row r="53" spans="1:17" s="5" customFormat="1" ht="22.25" customHeight="1" x14ac:dyDescent="0.15">
      <c r="A53" s="3"/>
      <c r="B53" s="12"/>
      <c r="C53" s="37"/>
      <c r="D53" s="37"/>
      <c r="E53" s="37"/>
      <c r="F53" s="37"/>
      <c r="G53" s="37"/>
      <c r="H53" s="37"/>
      <c r="I53" s="37"/>
      <c r="J53" s="37"/>
      <c r="K53" s="37"/>
      <c r="L53" s="37"/>
      <c r="M53" s="37"/>
      <c r="N53" s="37"/>
      <c r="O53" s="37">
        <f>SUM(tblHealth[[#This Row],[JAN]:[DEC]])</f>
        <v>0</v>
      </c>
      <c r="P53" s="13"/>
      <c r="Q53" s="3"/>
    </row>
    <row r="54" spans="1:17" s="5" customFormat="1" ht="22.25" customHeight="1" x14ac:dyDescent="0.15">
      <c r="A54" s="11"/>
      <c r="B54" s="12"/>
      <c r="C54" s="37"/>
      <c r="D54" s="37"/>
      <c r="E54" s="37"/>
      <c r="F54" s="37"/>
      <c r="G54" s="37"/>
      <c r="H54" s="37"/>
      <c r="I54" s="37"/>
      <c r="J54" s="37"/>
      <c r="K54" s="37"/>
      <c r="L54" s="37"/>
      <c r="M54" s="37"/>
      <c r="N54" s="37"/>
      <c r="O54" s="37">
        <f>SUM(tblHealth[[#This Row],[JAN]:[DEC]])</f>
        <v>0</v>
      </c>
      <c r="P54" s="13"/>
      <c r="Q54" s="3"/>
    </row>
    <row r="55" spans="1:17" s="5" customFormat="1" ht="22.25" customHeight="1" x14ac:dyDescent="0.15">
      <c r="A55" s="11"/>
      <c r="B55" s="12"/>
      <c r="C55" s="37"/>
      <c r="D55" s="37"/>
      <c r="E55" s="37"/>
      <c r="F55" s="37"/>
      <c r="G55" s="37"/>
      <c r="H55" s="37"/>
      <c r="I55" s="37"/>
      <c r="J55" s="37"/>
      <c r="K55" s="37"/>
      <c r="L55" s="37"/>
      <c r="M55" s="37"/>
      <c r="N55" s="37"/>
      <c r="O55" s="37">
        <f>SUM(tblHealth[[#This Row],[JAN]:[DEC]])</f>
        <v>0</v>
      </c>
      <c r="P55" s="13"/>
      <c r="Q55" s="3"/>
    </row>
    <row r="56" spans="1:17" s="5" customFormat="1" ht="22.25" customHeight="1" x14ac:dyDescent="0.15">
      <c r="A56" s="11"/>
      <c r="B56" s="12"/>
      <c r="C56" s="37"/>
      <c r="D56" s="37"/>
      <c r="E56" s="37"/>
      <c r="F56" s="37"/>
      <c r="G56" s="37"/>
      <c r="H56" s="37"/>
      <c r="I56" s="37"/>
      <c r="J56" s="37"/>
      <c r="K56" s="37"/>
      <c r="L56" s="37"/>
      <c r="M56" s="37"/>
      <c r="N56" s="37"/>
      <c r="O56" s="37">
        <f>SUM(tblHealth[[#This Row],[JAN]:[DEC]])</f>
        <v>0</v>
      </c>
      <c r="P56" s="13"/>
      <c r="Q56" s="3"/>
    </row>
    <row r="57" spans="1:17" s="5" customFormat="1" ht="22.25" customHeight="1" x14ac:dyDescent="0.15">
      <c r="A57" s="11"/>
      <c r="B57" s="12"/>
      <c r="C57" s="37"/>
      <c r="D57" s="37"/>
      <c r="E57" s="37"/>
      <c r="F57" s="37"/>
      <c r="G57" s="37"/>
      <c r="H57" s="37"/>
      <c r="I57" s="37"/>
      <c r="J57" s="37"/>
      <c r="K57" s="37"/>
      <c r="L57" s="37"/>
      <c r="M57" s="37"/>
      <c r="N57" s="37"/>
      <c r="O57" s="37">
        <f>SUM(tblHealth[[#This Row],[JAN]:[DEC]])</f>
        <v>0</v>
      </c>
      <c r="P57" s="13"/>
      <c r="Q57" s="3"/>
    </row>
    <row r="58" spans="1:17" ht="22.25" customHeight="1" x14ac:dyDescent="0.15">
      <c r="B58" s="12"/>
      <c r="C58" s="37"/>
      <c r="D58" s="37"/>
      <c r="E58" s="37"/>
      <c r="F58" s="37"/>
      <c r="G58" s="37"/>
      <c r="H58" s="37"/>
      <c r="I58" s="37"/>
      <c r="J58" s="37"/>
      <c r="K58" s="37"/>
      <c r="L58" s="37"/>
      <c r="M58" s="37"/>
      <c r="N58" s="37"/>
      <c r="O58" s="37">
        <f>SUM(tblHealth[[#This Row],[JAN]:[DEC]])</f>
        <v>0</v>
      </c>
      <c r="P58" s="13"/>
    </row>
    <row r="59" spans="1:17" s="56" customFormat="1" ht="22.25" customHeight="1" x14ac:dyDescent="0.2">
      <c r="A59" s="53"/>
      <c r="B59" s="48" t="s">
        <v>17</v>
      </c>
      <c r="C59" s="49">
        <f>SUBTOTAL(109,tblHealth[JAN])</f>
        <v>0</v>
      </c>
      <c r="D59" s="49">
        <f>SUBTOTAL(109,tblHealth[FEB])</f>
        <v>0</v>
      </c>
      <c r="E59" s="49">
        <f>SUBTOTAL(109,tblHealth[MAR])</f>
        <v>0</v>
      </c>
      <c r="F59" s="49">
        <f>SUBTOTAL(109,tblHealth[APR])</f>
        <v>0</v>
      </c>
      <c r="G59" s="49">
        <f>SUBTOTAL(109,tblHealth[MAY])</f>
        <v>0</v>
      </c>
      <c r="H59" s="49">
        <f>SUBTOTAL(109,tblHealth[JUN])</f>
        <v>0</v>
      </c>
      <c r="I59" s="49">
        <f>SUBTOTAL(109,tblHealth[JUL])</f>
        <v>0</v>
      </c>
      <c r="J59" s="49">
        <f>SUBTOTAL(109,tblHealth[AUG])</f>
        <v>0</v>
      </c>
      <c r="K59" s="49">
        <f>SUBTOTAL(109,tblHealth[SEP])</f>
        <v>0</v>
      </c>
      <c r="L59" s="49">
        <f>SUBTOTAL(109,tblHealth[OCT])</f>
        <v>0</v>
      </c>
      <c r="M59" s="49">
        <f>SUBTOTAL(109,tblHealth[NOV])</f>
        <v>0</v>
      </c>
      <c r="N59" s="49">
        <f>SUBTOTAL(109,tblHealth[DEC])</f>
        <v>0</v>
      </c>
      <c r="O59" s="49">
        <f>SUBTOTAL(109,tblHealth[YEAR])</f>
        <v>0</v>
      </c>
      <c r="P59" s="50"/>
      <c r="Q59" s="55"/>
    </row>
    <row r="60" spans="1:17" s="5" customFormat="1" ht="22" customHeight="1" x14ac:dyDescent="0.15">
      <c r="A60" s="11"/>
      <c r="B60" s="3"/>
      <c r="C60" s="4"/>
      <c r="D60" s="4"/>
      <c r="E60" s="4"/>
      <c r="F60" s="4"/>
      <c r="G60" s="4"/>
      <c r="H60" s="4"/>
      <c r="I60" s="4"/>
      <c r="J60" s="4"/>
      <c r="K60" s="4"/>
      <c r="L60" s="4"/>
      <c r="M60" s="4"/>
      <c r="N60" s="4"/>
      <c r="O60" s="4"/>
      <c r="P60" s="3"/>
      <c r="Q60" s="3"/>
    </row>
    <row r="61" spans="1:17" s="5" customFormat="1" ht="30" customHeight="1" x14ac:dyDescent="0.15">
      <c r="A61" s="11"/>
      <c r="B61" s="18" t="s">
        <v>22</v>
      </c>
      <c r="C61" s="32" t="s">
        <v>27</v>
      </c>
      <c r="D61" s="32" t="s">
        <v>28</v>
      </c>
      <c r="E61" s="32" t="s">
        <v>30</v>
      </c>
      <c r="F61" s="32" t="s">
        <v>31</v>
      </c>
      <c r="G61" s="32" t="s">
        <v>29</v>
      </c>
      <c r="H61" s="32" t="s">
        <v>32</v>
      </c>
      <c r="I61" s="32" t="s">
        <v>33</v>
      </c>
      <c r="J61" s="32" t="s">
        <v>34</v>
      </c>
      <c r="K61" s="32" t="s">
        <v>35</v>
      </c>
      <c r="L61" s="32" t="s">
        <v>36</v>
      </c>
      <c r="M61" s="32" t="s">
        <v>37</v>
      </c>
      <c r="N61" s="32" t="s">
        <v>38</v>
      </c>
      <c r="O61" s="32" t="s">
        <v>39</v>
      </c>
      <c r="P61" s="33" t="s">
        <v>41</v>
      </c>
      <c r="Q61" s="3"/>
    </row>
    <row r="62" spans="1:17" s="5" customFormat="1" ht="22.25" customHeight="1" x14ac:dyDescent="0.15">
      <c r="A62" s="11"/>
      <c r="B62" s="12" t="s">
        <v>7</v>
      </c>
      <c r="C62" s="38"/>
      <c r="D62" s="38"/>
      <c r="E62" s="38"/>
      <c r="F62" s="38"/>
      <c r="G62" s="38"/>
      <c r="H62" s="38"/>
      <c r="I62" s="38"/>
      <c r="J62" s="38"/>
      <c r="K62" s="38"/>
      <c r="L62" s="38"/>
      <c r="M62" s="38"/>
      <c r="N62" s="38"/>
      <c r="O62" s="38">
        <f>SUM(tblVacations[[#This Row],[JAN]:[DEC]])</f>
        <v>0</v>
      </c>
      <c r="P62" s="13"/>
      <c r="Q62" s="3"/>
    </row>
    <row r="63" spans="1:17" s="5" customFormat="1" ht="22.25" customHeight="1" x14ac:dyDescent="0.15">
      <c r="A63" s="11"/>
      <c r="B63" s="12" t="s">
        <v>8</v>
      </c>
      <c r="C63" s="38"/>
      <c r="D63" s="38"/>
      <c r="E63" s="38"/>
      <c r="F63" s="38"/>
      <c r="G63" s="38"/>
      <c r="H63" s="38"/>
      <c r="I63" s="38"/>
      <c r="J63" s="38"/>
      <c r="K63" s="38"/>
      <c r="L63" s="38"/>
      <c r="M63" s="38"/>
      <c r="N63" s="38"/>
      <c r="O63" s="38">
        <f>SUM(tblVacations[[#This Row],[JAN]:[DEC]])</f>
        <v>0</v>
      </c>
      <c r="P63" s="13"/>
      <c r="Q63" s="3"/>
    </row>
    <row r="64" spans="1:17" s="5" customFormat="1" ht="22.25" customHeight="1" x14ac:dyDescent="0.15">
      <c r="A64" s="11"/>
      <c r="B64" s="12" t="s">
        <v>9</v>
      </c>
      <c r="C64" s="38"/>
      <c r="D64" s="38"/>
      <c r="E64" s="38"/>
      <c r="F64" s="38"/>
      <c r="G64" s="38"/>
      <c r="H64" s="38"/>
      <c r="I64" s="38"/>
      <c r="J64" s="38"/>
      <c r="K64" s="38"/>
      <c r="L64" s="38"/>
      <c r="M64" s="38"/>
      <c r="N64" s="38"/>
      <c r="O64" s="38">
        <f>SUM(tblVacations[[#This Row],[JAN]:[DEC]])</f>
        <v>0</v>
      </c>
      <c r="P64" s="13"/>
      <c r="Q64" s="3"/>
    </row>
    <row r="65" spans="1:17" s="5" customFormat="1" ht="22.25" customHeight="1" x14ac:dyDescent="0.15">
      <c r="A65" s="11"/>
      <c r="B65" s="12" t="s">
        <v>48</v>
      </c>
      <c r="C65" s="38"/>
      <c r="D65" s="38"/>
      <c r="E65" s="38"/>
      <c r="F65" s="38"/>
      <c r="G65" s="38"/>
      <c r="H65" s="38"/>
      <c r="I65" s="38"/>
      <c r="J65" s="38"/>
      <c r="K65" s="38"/>
      <c r="L65" s="38"/>
      <c r="M65" s="38"/>
      <c r="N65" s="38"/>
      <c r="O65" s="38">
        <f>SUM(tblVacations[[#This Row],[JAN]:[DEC]])</f>
        <v>0</v>
      </c>
      <c r="P65" s="13"/>
      <c r="Q65" s="3"/>
    </row>
    <row r="66" spans="1:17" s="5" customFormat="1" ht="22.25" customHeight="1" x14ac:dyDescent="0.15">
      <c r="A66" s="11"/>
      <c r="B66" s="12"/>
      <c r="C66" s="38"/>
      <c r="D66" s="38"/>
      <c r="E66" s="38"/>
      <c r="F66" s="38"/>
      <c r="G66" s="38"/>
      <c r="H66" s="38"/>
      <c r="I66" s="38"/>
      <c r="J66" s="38"/>
      <c r="K66" s="38"/>
      <c r="L66" s="38"/>
      <c r="M66" s="38"/>
      <c r="N66" s="38"/>
      <c r="O66" s="38">
        <f>SUM(tblVacations[[#This Row],[JAN]:[DEC]])</f>
        <v>0</v>
      </c>
      <c r="P66" s="13"/>
      <c r="Q66" s="3"/>
    </row>
    <row r="67" spans="1:17" ht="22.25" customHeight="1" x14ac:dyDescent="0.15">
      <c r="B67" s="12"/>
      <c r="C67" s="38"/>
      <c r="D67" s="38"/>
      <c r="E67" s="38"/>
      <c r="F67" s="38"/>
      <c r="G67" s="38"/>
      <c r="H67" s="38"/>
      <c r="I67" s="38"/>
      <c r="J67" s="38"/>
      <c r="K67" s="38"/>
      <c r="L67" s="38"/>
      <c r="M67" s="38"/>
      <c r="N67" s="38"/>
      <c r="O67" s="38">
        <f>SUM(tblVacations[[#This Row],[JAN]:[DEC]])</f>
        <v>0</v>
      </c>
      <c r="P67" s="13"/>
    </row>
    <row r="68" spans="1:17" s="56" customFormat="1" ht="22.25" customHeight="1" x14ac:dyDescent="0.2">
      <c r="A68" s="53"/>
      <c r="B68" s="48" t="s">
        <v>17</v>
      </c>
      <c r="C68" s="54">
        <f>SUBTOTAL(109,tblVacations[JAN])</f>
        <v>0</v>
      </c>
      <c r="D68" s="54">
        <f>SUBTOTAL(109,tblVacations[FEB])</f>
        <v>0</v>
      </c>
      <c r="E68" s="54">
        <f>SUBTOTAL(109,tblVacations[MAR])</f>
        <v>0</v>
      </c>
      <c r="F68" s="54">
        <f>SUBTOTAL(109,tblVacations[APR])</f>
        <v>0</v>
      </c>
      <c r="G68" s="54">
        <f>SUBTOTAL(109,tblVacations[MAY])</f>
        <v>0</v>
      </c>
      <c r="H68" s="54">
        <f>SUBTOTAL(109,tblVacations[JUN])</f>
        <v>0</v>
      </c>
      <c r="I68" s="54">
        <f>SUBTOTAL(109,tblVacations[JUL])</f>
        <v>0</v>
      </c>
      <c r="J68" s="54">
        <f>SUBTOTAL(109,tblVacations[AUG])</f>
        <v>0</v>
      </c>
      <c r="K68" s="54">
        <f>SUBTOTAL(109,tblVacations[SEP])</f>
        <v>0</v>
      </c>
      <c r="L68" s="54">
        <f>SUBTOTAL(109,tblVacations[OCT])</f>
        <v>0</v>
      </c>
      <c r="M68" s="54">
        <f>SUBTOTAL(109,tblVacations[NOV])</f>
        <v>0</v>
      </c>
      <c r="N68" s="54">
        <f>SUBTOTAL(109,tblVacations[DEC])</f>
        <v>0</v>
      </c>
      <c r="O68" s="54">
        <f>SUBTOTAL(109,tblVacations[YEAR])</f>
        <v>0</v>
      </c>
      <c r="P68" s="50"/>
      <c r="Q68" s="55"/>
    </row>
    <row r="69" spans="1:17" s="5" customFormat="1" ht="22" customHeight="1" x14ac:dyDescent="0.15">
      <c r="A69" s="11"/>
      <c r="B69" s="3"/>
      <c r="C69" s="4"/>
      <c r="D69" s="4"/>
      <c r="E69" s="4"/>
      <c r="F69" s="4"/>
      <c r="G69" s="4"/>
      <c r="H69" s="4"/>
      <c r="I69" s="4"/>
      <c r="J69" s="4"/>
      <c r="K69" s="4"/>
      <c r="L69" s="4"/>
      <c r="M69" s="4"/>
      <c r="N69" s="4"/>
      <c r="O69" s="4"/>
      <c r="P69" s="3"/>
      <c r="Q69" s="3"/>
    </row>
    <row r="70" spans="1:17" s="5" customFormat="1" ht="30" customHeight="1" x14ac:dyDescent="0.15">
      <c r="A70" s="11"/>
      <c r="B70" s="18" t="s">
        <v>56</v>
      </c>
      <c r="C70" s="32" t="s">
        <v>27</v>
      </c>
      <c r="D70" s="32" t="s">
        <v>28</v>
      </c>
      <c r="E70" s="32" t="s">
        <v>30</v>
      </c>
      <c r="F70" s="32" t="s">
        <v>31</v>
      </c>
      <c r="G70" s="32" t="s">
        <v>29</v>
      </c>
      <c r="H70" s="32" t="s">
        <v>32</v>
      </c>
      <c r="I70" s="32" t="s">
        <v>33</v>
      </c>
      <c r="J70" s="32" t="s">
        <v>34</v>
      </c>
      <c r="K70" s="32" t="s">
        <v>35</v>
      </c>
      <c r="L70" s="32" t="s">
        <v>36</v>
      </c>
      <c r="M70" s="32" t="s">
        <v>37</v>
      </c>
      <c r="N70" s="32" t="s">
        <v>38</v>
      </c>
      <c r="O70" s="32" t="s">
        <v>39</v>
      </c>
      <c r="P70" s="33" t="s">
        <v>41</v>
      </c>
      <c r="Q70" s="3"/>
    </row>
    <row r="71" spans="1:17" s="5" customFormat="1" ht="22.25" customHeight="1" x14ac:dyDescent="0.15">
      <c r="A71" s="11"/>
      <c r="B71" s="12" t="s">
        <v>58</v>
      </c>
      <c r="C71" s="38"/>
      <c r="D71" s="38"/>
      <c r="E71" s="38"/>
      <c r="F71" s="38"/>
      <c r="G71" s="38"/>
      <c r="H71" s="38"/>
      <c r="I71" s="38"/>
      <c r="J71" s="38"/>
      <c r="K71" s="38"/>
      <c r="L71" s="38"/>
      <c r="M71" s="38"/>
      <c r="N71" s="38"/>
      <c r="O71" s="38">
        <f>SUM(tblDues[[#This Row],[JAN]:[DEC]])</f>
        <v>0</v>
      </c>
      <c r="P71" s="13"/>
      <c r="Q71" s="3"/>
    </row>
    <row r="72" spans="1:17" s="5" customFormat="1" ht="22.25" customHeight="1" x14ac:dyDescent="0.15">
      <c r="A72" s="11"/>
      <c r="B72" s="12" t="s">
        <v>59</v>
      </c>
      <c r="C72" s="38"/>
      <c r="D72" s="38"/>
      <c r="E72" s="38"/>
      <c r="F72" s="38"/>
      <c r="G72" s="38"/>
      <c r="H72" s="38"/>
      <c r="I72" s="38"/>
      <c r="J72" s="38"/>
      <c r="K72" s="38"/>
      <c r="L72" s="38"/>
      <c r="M72" s="38"/>
      <c r="N72" s="38"/>
      <c r="O72" s="38">
        <f>SUM(tblDues[[#This Row],[JAN]:[DEC]])</f>
        <v>0</v>
      </c>
      <c r="P72" s="13"/>
      <c r="Q72" s="3"/>
    </row>
    <row r="73" spans="1:17" s="5" customFormat="1" ht="22.25" customHeight="1" x14ac:dyDescent="0.15">
      <c r="A73" s="11"/>
      <c r="B73" s="12"/>
      <c r="C73" s="38"/>
      <c r="D73" s="38"/>
      <c r="E73" s="38"/>
      <c r="F73" s="38"/>
      <c r="G73" s="38"/>
      <c r="H73" s="38"/>
      <c r="I73" s="38"/>
      <c r="J73" s="38"/>
      <c r="K73" s="38"/>
      <c r="L73" s="38"/>
      <c r="M73" s="38"/>
      <c r="N73" s="38"/>
      <c r="O73" s="38">
        <f>SUM(tblDues[[#This Row],[JAN]:[DEC]])</f>
        <v>0</v>
      </c>
      <c r="P73" s="13"/>
      <c r="Q73" s="3"/>
    </row>
    <row r="74" spans="1:17" s="5" customFormat="1" ht="22.25" customHeight="1" x14ac:dyDescent="0.15">
      <c r="A74" s="11"/>
      <c r="B74" s="12"/>
      <c r="C74" s="38"/>
      <c r="D74" s="38"/>
      <c r="E74" s="38"/>
      <c r="F74" s="38"/>
      <c r="G74" s="38"/>
      <c r="H74" s="38"/>
      <c r="I74" s="38"/>
      <c r="J74" s="38"/>
      <c r="K74" s="38"/>
      <c r="L74" s="38"/>
      <c r="M74" s="38"/>
      <c r="N74" s="38"/>
      <c r="O74" s="38">
        <f>SUM(tblDues[[#This Row],[JAN]:[DEC]])</f>
        <v>0</v>
      </c>
      <c r="P74" s="13"/>
      <c r="Q74" s="3"/>
    </row>
    <row r="75" spans="1:17" s="5" customFormat="1" ht="22.25" customHeight="1" x14ac:dyDescent="0.15">
      <c r="A75" s="11"/>
      <c r="B75" s="12"/>
      <c r="C75" s="38"/>
      <c r="D75" s="38"/>
      <c r="E75" s="38"/>
      <c r="F75" s="38"/>
      <c r="G75" s="38"/>
      <c r="H75" s="38"/>
      <c r="I75" s="38"/>
      <c r="J75" s="38"/>
      <c r="K75" s="38"/>
      <c r="L75" s="38"/>
      <c r="M75" s="38"/>
      <c r="N75" s="38"/>
      <c r="O75" s="38">
        <f>SUM(tblDues[[#This Row],[JAN]:[DEC]])</f>
        <v>0</v>
      </c>
      <c r="P75" s="13"/>
      <c r="Q75" s="3"/>
    </row>
    <row r="76" spans="1:17" s="5" customFormat="1" ht="22.25" customHeight="1" x14ac:dyDescent="0.15">
      <c r="A76" s="11"/>
      <c r="B76" s="12"/>
      <c r="C76" s="38"/>
      <c r="D76" s="38"/>
      <c r="E76" s="38"/>
      <c r="F76" s="38"/>
      <c r="G76" s="38"/>
      <c r="H76" s="38"/>
      <c r="I76" s="38"/>
      <c r="J76" s="38"/>
      <c r="K76" s="38"/>
      <c r="L76" s="38"/>
      <c r="M76" s="38"/>
      <c r="N76" s="38"/>
      <c r="O76" s="38">
        <f>SUM(tblDues[[#This Row],[JAN]:[DEC]])</f>
        <v>0</v>
      </c>
      <c r="P76" s="13"/>
      <c r="Q76" s="3"/>
    </row>
    <row r="77" spans="1:17" ht="22.25" customHeight="1" x14ac:dyDescent="0.15">
      <c r="B77" s="12"/>
      <c r="C77" s="38"/>
      <c r="D77" s="38"/>
      <c r="E77" s="38"/>
      <c r="F77" s="38"/>
      <c r="G77" s="38"/>
      <c r="H77" s="38"/>
      <c r="I77" s="38"/>
      <c r="J77" s="38"/>
      <c r="K77" s="38"/>
      <c r="L77" s="38"/>
      <c r="M77" s="38"/>
      <c r="N77" s="38"/>
      <c r="O77" s="38">
        <f>SUM(tblDues[[#This Row],[JAN]:[DEC]])</f>
        <v>0</v>
      </c>
      <c r="P77" s="13"/>
    </row>
    <row r="78" spans="1:17" s="56" customFormat="1" ht="22.25" customHeight="1" x14ac:dyDescent="0.2">
      <c r="A78" s="53"/>
      <c r="B78" s="48" t="s">
        <v>17</v>
      </c>
      <c r="C78" s="54">
        <f>SUBTOTAL(109,tblDues[JAN])</f>
        <v>0</v>
      </c>
      <c r="D78" s="54">
        <f>SUBTOTAL(109,tblDues[FEB])</f>
        <v>0</v>
      </c>
      <c r="E78" s="54">
        <f>SUBTOTAL(109,tblDues[MAR])</f>
        <v>0</v>
      </c>
      <c r="F78" s="54">
        <f>SUBTOTAL(109,tblDues[APR])</f>
        <v>0</v>
      </c>
      <c r="G78" s="54">
        <f>SUBTOTAL(109,tblDues[MAY])</f>
        <v>0</v>
      </c>
      <c r="H78" s="54">
        <f>SUBTOTAL(109,tblDues[JUN])</f>
        <v>0</v>
      </c>
      <c r="I78" s="54">
        <f>SUBTOTAL(109,tblDues[JUL])</f>
        <v>0</v>
      </c>
      <c r="J78" s="54">
        <f>SUBTOTAL(109,tblDues[AUG])</f>
        <v>0</v>
      </c>
      <c r="K78" s="54">
        <f>SUBTOTAL(109,tblDues[SEP])</f>
        <v>0</v>
      </c>
      <c r="L78" s="54">
        <f>SUBTOTAL(109,tblDues[OCT])</f>
        <v>0</v>
      </c>
      <c r="M78" s="54">
        <f>SUBTOTAL(109,tblDues[NOV])</f>
        <v>0</v>
      </c>
      <c r="N78" s="54">
        <f>SUBTOTAL(109,tblDues[DEC])</f>
        <v>0</v>
      </c>
      <c r="O78" s="54">
        <f>SUBTOTAL(109,tblDues[YEAR])</f>
        <v>0</v>
      </c>
      <c r="P78" s="50"/>
      <c r="Q78" s="55"/>
    </row>
    <row r="79" spans="1:17" s="5" customFormat="1" ht="22" customHeight="1" x14ac:dyDescent="0.15">
      <c r="A79" s="11"/>
      <c r="B79" s="3"/>
      <c r="C79" s="4"/>
      <c r="D79" s="4"/>
      <c r="E79" s="4"/>
      <c r="F79" s="4"/>
      <c r="G79" s="4"/>
      <c r="H79" s="4"/>
      <c r="I79" s="4"/>
      <c r="J79" s="4"/>
      <c r="K79" s="4"/>
      <c r="L79" s="4"/>
      <c r="M79" s="4"/>
      <c r="N79" s="4"/>
      <c r="O79" s="4"/>
      <c r="P79" s="3"/>
      <c r="Q79" s="3"/>
    </row>
    <row r="80" spans="1:17" s="5" customFormat="1" ht="30" customHeight="1" x14ac:dyDescent="0.15">
      <c r="A80" s="11"/>
      <c r="B80" s="18" t="s">
        <v>23</v>
      </c>
      <c r="C80" s="32" t="s">
        <v>27</v>
      </c>
      <c r="D80" s="32" t="s">
        <v>28</v>
      </c>
      <c r="E80" s="32" t="s">
        <v>30</v>
      </c>
      <c r="F80" s="32" t="s">
        <v>31</v>
      </c>
      <c r="G80" s="32" t="s">
        <v>29</v>
      </c>
      <c r="H80" s="32" t="s">
        <v>32</v>
      </c>
      <c r="I80" s="32" t="s">
        <v>33</v>
      </c>
      <c r="J80" s="32" t="s">
        <v>34</v>
      </c>
      <c r="K80" s="32" t="s">
        <v>35</v>
      </c>
      <c r="L80" s="32" t="s">
        <v>36</v>
      </c>
      <c r="M80" s="32" t="s">
        <v>37</v>
      </c>
      <c r="N80" s="32" t="s">
        <v>38</v>
      </c>
      <c r="O80" s="32" t="s">
        <v>39</v>
      </c>
      <c r="P80" s="33" t="s">
        <v>41</v>
      </c>
      <c r="Q80" s="3"/>
    </row>
    <row r="81" spans="1:17" s="5" customFormat="1" ht="22.25" customHeight="1" x14ac:dyDescent="0.15">
      <c r="A81" s="11"/>
      <c r="B81" s="12" t="s">
        <v>10</v>
      </c>
      <c r="C81" s="38"/>
      <c r="D81" s="38"/>
      <c r="E81" s="38"/>
      <c r="F81" s="38"/>
      <c r="G81" s="38"/>
      <c r="H81" s="38"/>
      <c r="I81" s="38"/>
      <c r="J81" s="38"/>
      <c r="K81" s="38"/>
      <c r="L81" s="38"/>
      <c r="M81" s="38"/>
      <c r="N81" s="38"/>
      <c r="O81" s="38">
        <f>SUM(tblPersonal[[#This Row],[JAN]:[DEC]])</f>
        <v>0</v>
      </c>
      <c r="P81" s="13"/>
      <c r="Q81" s="3"/>
    </row>
    <row r="82" spans="1:17" s="5" customFormat="1" ht="22.25" customHeight="1" x14ac:dyDescent="0.15">
      <c r="A82" s="11"/>
      <c r="B82" s="12" t="s">
        <v>11</v>
      </c>
      <c r="C82" s="38"/>
      <c r="D82" s="38"/>
      <c r="E82" s="38"/>
      <c r="F82" s="38"/>
      <c r="G82" s="38"/>
      <c r="H82" s="38"/>
      <c r="I82" s="38"/>
      <c r="J82" s="38"/>
      <c r="K82" s="38"/>
      <c r="L82" s="38"/>
      <c r="M82" s="38"/>
      <c r="N82" s="38"/>
      <c r="O82" s="38">
        <f>SUM(tblPersonal[[#This Row],[JAN]:[DEC]])</f>
        <v>0</v>
      </c>
      <c r="P82" s="13"/>
      <c r="Q82" s="3"/>
    </row>
    <row r="83" spans="1:17" s="5" customFormat="1" ht="22.25" customHeight="1" x14ac:dyDescent="0.15">
      <c r="A83" s="11"/>
      <c r="B83" s="12" t="s">
        <v>12</v>
      </c>
      <c r="C83" s="38"/>
      <c r="D83" s="38"/>
      <c r="E83" s="38"/>
      <c r="F83" s="38"/>
      <c r="G83" s="38"/>
      <c r="H83" s="38"/>
      <c r="I83" s="38"/>
      <c r="J83" s="38"/>
      <c r="K83" s="38"/>
      <c r="L83" s="38"/>
      <c r="M83" s="38"/>
      <c r="N83" s="38"/>
      <c r="O83" s="38">
        <f>SUM(tblPersonal[[#This Row],[JAN]:[DEC]])</f>
        <v>0</v>
      </c>
      <c r="P83" s="13"/>
      <c r="Q83" s="3"/>
    </row>
    <row r="84" spans="1:17" s="5" customFormat="1" ht="22.25" customHeight="1" x14ac:dyDescent="0.15">
      <c r="A84" s="11"/>
      <c r="B84" s="12" t="s">
        <v>13</v>
      </c>
      <c r="C84" s="38"/>
      <c r="D84" s="38"/>
      <c r="E84" s="38"/>
      <c r="F84" s="38"/>
      <c r="G84" s="38"/>
      <c r="H84" s="38"/>
      <c r="I84" s="38"/>
      <c r="J84" s="38"/>
      <c r="K84" s="38"/>
      <c r="L84" s="38"/>
      <c r="M84" s="38"/>
      <c r="N84" s="38"/>
      <c r="O84" s="38">
        <f>SUM(tblPersonal[[#This Row],[JAN]:[DEC]])</f>
        <v>0</v>
      </c>
      <c r="P84" s="13"/>
      <c r="Q84" s="3"/>
    </row>
    <row r="85" spans="1:17" ht="22.25" customHeight="1" x14ac:dyDescent="0.15">
      <c r="B85" s="12"/>
      <c r="C85" s="38"/>
      <c r="D85" s="38"/>
      <c r="E85" s="38"/>
      <c r="F85" s="38"/>
      <c r="G85" s="38"/>
      <c r="H85" s="38"/>
      <c r="I85" s="38"/>
      <c r="J85" s="38"/>
      <c r="K85" s="38"/>
      <c r="L85" s="38"/>
      <c r="M85" s="38"/>
      <c r="N85" s="38"/>
      <c r="O85" s="38">
        <f>SUM(tblPersonal[[#This Row],[JAN]:[DEC]])</f>
        <v>0</v>
      </c>
      <c r="P85" s="13"/>
    </row>
    <row r="86" spans="1:17" s="56" customFormat="1" ht="22.25" customHeight="1" x14ac:dyDescent="0.2">
      <c r="A86" s="53"/>
      <c r="B86" s="48" t="s">
        <v>17</v>
      </c>
      <c r="C86" s="54">
        <f>SUBTOTAL(109,tblPersonal[JAN])</f>
        <v>0</v>
      </c>
      <c r="D86" s="54">
        <f>SUBTOTAL(109,tblPersonal[FEB])</f>
        <v>0</v>
      </c>
      <c r="E86" s="54">
        <f>SUBTOTAL(109,tblPersonal[MAR])</f>
        <v>0</v>
      </c>
      <c r="F86" s="54">
        <f>SUBTOTAL(109,tblPersonal[APR])</f>
        <v>0</v>
      </c>
      <c r="G86" s="54">
        <f>SUBTOTAL(109,tblPersonal[MAY])</f>
        <v>0</v>
      </c>
      <c r="H86" s="54">
        <f>SUBTOTAL(109,tblPersonal[JUN])</f>
        <v>0</v>
      </c>
      <c r="I86" s="54">
        <f>SUBTOTAL(109,tblPersonal[JUL])</f>
        <v>0</v>
      </c>
      <c r="J86" s="54">
        <f>SUBTOTAL(109,tblPersonal[AUG])</f>
        <v>0</v>
      </c>
      <c r="K86" s="54">
        <f>SUBTOTAL(109,tblPersonal[SEP])</f>
        <v>0</v>
      </c>
      <c r="L86" s="54">
        <f>SUBTOTAL(109,tblPersonal[OCT])</f>
        <v>0</v>
      </c>
      <c r="M86" s="54">
        <f>SUBTOTAL(109,tblPersonal[NOV])</f>
        <v>0</v>
      </c>
      <c r="N86" s="54">
        <f>SUBTOTAL(109,tblPersonal[DEC])</f>
        <v>0</v>
      </c>
      <c r="O86" s="54">
        <f>SUBTOTAL(109,tblPersonal[YEAR])</f>
        <v>0</v>
      </c>
      <c r="P86" s="50"/>
      <c r="Q86" s="55"/>
    </row>
    <row r="87" spans="1:17" s="5" customFormat="1" ht="22" customHeight="1" x14ac:dyDescent="0.15">
      <c r="A87" s="11"/>
      <c r="B87" s="3"/>
      <c r="C87" s="4"/>
      <c r="D87" s="4"/>
      <c r="E87" s="4"/>
      <c r="F87" s="4"/>
      <c r="G87" s="4"/>
      <c r="H87" s="4"/>
      <c r="I87" s="4"/>
      <c r="J87" s="4"/>
      <c r="K87" s="4"/>
      <c r="L87" s="4"/>
      <c r="M87" s="4"/>
      <c r="N87" s="4"/>
      <c r="O87" s="4"/>
      <c r="P87" s="3"/>
      <c r="Q87" s="3"/>
    </row>
    <row r="88" spans="1:17" s="5" customFormat="1" ht="30" customHeight="1" x14ac:dyDescent="0.15">
      <c r="A88" s="11"/>
      <c r="B88" s="18" t="s">
        <v>24</v>
      </c>
      <c r="C88" s="32" t="s">
        <v>27</v>
      </c>
      <c r="D88" s="32" t="s">
        <v>28</v>
      </c>
      <c r="E88" s="32" t="s">
        <v>30</v>
      </c>
      <c r="F88" s="32" t="s">
        <v>31</v>
      </c>
      <c r="G88" s="32" t="s">
        <v>29</v>
      </c>
      <c r="H88" s="32" t="s">
        <v>32</v>
      </c>
      <c r="I88" s="32" t="s">
        <v>33</v>
      </c>
      <c r="J88" s="32" t="s">
        <v>34</v>
      </c>
      <c r="K88" s="32" t="s">
        <v>35</v>
      </c>
      <c r="L88" s="32" t="s">
        <v>36</v>
      </c>
      <c r="M88" s="32" t="s">
        <v>37</v>
      </c>
      <c r="N88" s="32" t="s">
        <v>38</v>
      </c>
      <c r="O88" s="32" t="s">
        <v>39</v>
      </c>
      <c r="P88" s="33" t="s">
        <v>41</v>
      </c>
      <c r="Q88" s="3"/>
    </row>
    <row r="89" spans="1:17" s="5" customFormat="1" ht="22.25" customHeight="1" x14ac:dyDescent="0.15">
      <c r="A89" s="11"/>
      <c r="B89" s="12" t="s">
        <v>60</v>
      </c>
      <c r="C89" s="38"/>
      <c r="D89" s="38"/>
      <c r="E89" s="38"/>
      <c r="F89" s="38"/>
      <c r="G89" s="38"/>
      <c r="H89" s="38"/>
      <c r="I89" s="38"/>
      <c r="J89" s="38"/>
      <c r="K89" s="38"/>
      <c r="L89" s="38"/>
      <c r="M89" s="38"/>
      <c r="N89" s="38"/>
      <c r="O89" s="38">
        <f>SUM(tblFinancial[[#This Row],[JAN]:[DEC]])</f>
        <v>0</v>
      </c>
      <c r="P89" s="13"/>
      <c r="Q89" s="3"/>
    </row>
    <row r="90" spans="1:17" s="5" customFormat="1" ht="22.25" customHeight="1" x14ac:dyDescent="0.15">
      <c r="A90" s="11"/>
      <c r="B90" s="12" t="s">
        <v>61</v>
      </c>
      <c r="C90" s="38"/>
      <c r="D90" s="38"/>
      <c r="E90" s="38"/>
      <c r="F90" s="38"/>
      <c r="G90" s="38"/>
      <c r="H90" s="38"/>
      <c r="I90" s="38"/>
      <c r="J90" s="38"/>
      <c r="K90" s="38"/>
      <c r="L90" s="38"/>
      <c r="M90" s="38"/>
      <c r="N90" s="38"/>
      <c r="O90" s="38">
        <f>SUM(tblFinancial[[#This Row],[JAN]:[DEC]])</f>
        <v>0</v>
      </c>
      <c r="P90" s="13"/>
      <c r="Q90" s="3"/>
    </row>
    <row r="91" spans="1:17" s="5" customFormat="1" ht="22.25" customHeight="1" x14ac:dyDescent="0.15">
      <c r="A91" s="11"/>
      <c r="B91" s="12"/>
      <c r="C91" s="38"/>
      <c r="D91" s="38"/>
      <c r="E91" s="38"/>
      <c r="F91" s="38"/>
      <c r="G91" s="38"/>
      <c r="H91" s="38"/>
      <c r="I91" s="38"/>
      <c r="J91" s="38"/>
      <c r="K91" s="38"/>
      <c r="L91" s="38"/>
      <c r="M91" s="38"/>
      <c r="N91" s="38"/>
      <c r="O91" s="38">
        <f>SUM(tblFinancial[[#This Row],[JAN]:[DEC]])</f>
        <v>0</v>
      </c>
      <c r="P91" s="13"/>
      <c r="Q91" s="3"/>
    </row>
    <row r="92" spans="1:17" s="5" customFormat="1" ht="22.25" customHeight="1" x14ac:dyDescent="0.15">
      <c r="A92" s="11"/>
      <c r="B92" s="12"/>
      <c r="C92" s="38"/>
      <c r="D92" s="38"/>
      <c r="E92" s="38"/>
      <c r="F92" s="38"/>
      <c r="G92" s="38"/>
      <c r="H92" s="38"/>
      <c r="I92" s="38"/>
      <c r="J92" s="38"/>
      <c r="K92" s="38"/>
      <c r="L92" s="38"/>
      <c r="M92" s="38"/>
      <c r="N92" s="38"/>
      <c r="O92" s="38">
        <f>SUM(tblFinancial[[#This Row],[JAN]:[DEC]])</f>
        <v>0</v>
      </c>
      <c r="P92" s="13"/>
      <c r="Q92" s="3"/>
    </row>
    <row r="93" spans="1:17" s="5" customFormat="1" ht="22.25" customHeight="1" x14ac:dyDescent="0.15">
      <c r="A93" s="11"/>
      <c r="B93" s="12"/>
      <c r="C93" s="38"/>
      <c r="D93" s="38"/>
      <c r="E93" s="38"/>
      <c r="F93" s="38"/>
      <c r="G93" s="38"/>
      <c r="H93" s="38"/>
      <c r="I93" s="38"/>
      <c r="J93" s="38"/>
      <c r="K93" s="38"/>
      <c r="L93" s="38"/>
      <c r="M93" s="38"/>
      <c r="N93" s="38"/>
      <c r="O93" s="38">
        <f>SUM(tblFinancial[[#This Row],[JAN]:[DEC]])</f>
        <v>0</v>
      </c>
      <c r="P93" s="13"/>
      <c r="Q93" s="3"/>
    </row>
    <row r="94" spans="1:17" s="5" customFormat="1" ht="22.25" customHeight="1" x14ac:dyDescent="0.15">
      <c r="A94" s="11"/>
      <c r="B94" s="12"/>
      <c r="C94" s="38"/>
      <c r="D94" s="38"/>
      <c r="E94" s="38"/>
      <c r="F94" s="38"/>
      <c r="G94" s="38"/>
      <c r="H94" s="38"/>
      <c r="I94" s="38"/>
      <c r="J94" s="38"/>
      <c r="K94" s="38"/>
      <c r="L94" s="38"/>
      <c r="M94" s="38"/>
      <c r="N94" s="38"/>
      <c r="O94" s="38">
        <f>SUM(tblFinancial[[#This Row],[JAN]:[DEC]])</f>
        <v>0</v>
      </c>
      <c r="P94" s="13"/>
      <c r="Q94" s="3"/>
    </row>
    <row r="95" spans="1:17" s="5" customFormat="1" ht="22.25" customHeight="1" x14ac:dyDescent="0.15">
      <c r="A95" s="11"/>
      <c r="B95" s="12"/>
      <c r="C95" s="38"/>
      <c r="D95" s="38"/>
      <c r="E95" s="38"/>
      <c r="F95" s="38"/>
      <c r="G95" s="38"/>
      <c r="H95" s="38"/>
      <c r="I95" s="38"/>
      <c r="J95" s="38"/>
      <c r="K95" s="38"/>
      <c r="L95" s="38"/>
      <c r="M95" s="38"/>
      <c r="N95" s="38"/>
      <c r="O95" s="38">
        <f>SUM(tblFinancial[[#This Row],[JAN]:[DEC]])</f>
        <v>0</v>
      </c>
      <c r="P95" s="13"/>
      <c r="Q95" s="3"/>
    </row>
    <row r="96" spans="1:17" s="5" customFormat="1" ht="22.25" customHeight="1" x14ac:dyDescent="0.15">
      <c r="A96" s="11"/>
      <c r="B96" s="12"/>
      <c r="C96" s="38"/>
      <c r="D96" s="38"/>
      <c r="E96" s="38"/>
      <c r="F96" s="38"/>
      <c r="G96" s="38"/>
      <c r="H96" s="38"/>
      <c r="I96" s="38"/>
      <c r="J96" s="38"/>
      <c r="K96" s="38"/>
      <c r="L96" s="38"/>
      <c r="M96" s="38"/>
      <c r="N96" s="38"/>
      <c r="O96" s="38">
        <f>SUM(tblFinancial[[#This Row],[JAN]:[DEC]])</f>
        <v>0</v>
      </c>
      <c r="P96" s="13"/>
      <c r="Q96" s="3"/>
    </row>
    <row r="97" spans="1:17" s="5" customFormat="1" ht="22.25" customHeight="1" x14ac:dyDescent="0.15">
      <c r="A97" s="11"/>
      <c r="B97" s="12"/>
      <c r="C97" s="38"/>
      <c r="D97" s="38"/>
      <c r="E97" s="38"/>
      <c r="F97" s="38"/>
      <c r="G97" s="38"/>
      <c r="H97" s="38"/>
      <c r="I97" s="38"/>
      <c r="J97" s="38"/>
      <c r="K97" s="38"/>
      <c r="L97" s="38"/>
      <c r="M97" s="38"/>
      <c r="N97" s="38"/>
      <c r="O97" s="38">
        <f>SUM(tblFinancial[[#This Row],[JAN]:[DEC]])</f>
        <v>0</v>
      </c>
      <c r="P97" s="13"/>
      <c r="Q97" s="3"/>
    </row>
    <row r="98" spans="1:17" s="5" customFormat="1" ht="22.25" customHeight="1" x14ac:dyDescent="0.15">
      <c r="A98" s="11"/>
      <c r="B98" s="12"/>
      <c r="C98" s="38"/>
      <c r="D98" s="38"/>
      <c r="E98" s="38"/>
      <c r="F98" s="38"/>
      <c r="G98" s="38"/>
      <c r="H98" s="38"/>
      <c r="I98" s="38"/>
      <c r="J98" s="38"/>
      <c r="K98" s="38"/>
      <c r="L98" s="38"/>
      <c r="M98" s="38"/>
      <c r="N98" s="38"/>
      <c r="O98" s="38">
        <f>SUM(tblFinancial[[#This Row],[JAN]:[DEC]])</f>
        <v>0</v>
      </c>
      <c r="P98" s="13"/>
      <c r="Q98" s="3"/>
    </row>
    <row r="99" spans="1:17" s="5" customFormat="1" ht="22.25" customHeight="1" x14ac:dyDescent="0.15">
      <c r="A99" s="11"/>
      <c r="B99" s="12"/>
      <c r="C99" s="38"/>
      <c r="D99" s="38"/>
      <c r="E99" s="38"/>
      <c r="F99" s="38"/>
      <c r="G99" s="38"/>
      <c r="H99" s="38"/>
      <c r="I99" s="38"/>
      <c r="J99" s="38"/>
      <c r="K99" s="38"/>
      <c r="L99" s="38"/>
      <c r="M99" s="38"/>
      <c r="N99" s="38"/>
      <c r="O99" s="38">
        <f>SUM(tblFinancial[[#This Row],[JAN]:[DEC]])</f>
        <v>0</v>
      </c>
      <c r="P99" s="13"/>
      <c r="Q99" s="3"/>
    </row>
    <row r="100" spans="1:17" ht="22.25" customHeight="1" x14ac:dyDescent="0.15">
      <c r="B100" s="12"/>
      <c r="C100" s="38"/>
      <c r="D100" s="38"/>
      <c r="E100" s="38"/>
      <c r="F100" s="38"/>
      <c r="G100" s="38"/>
      <c r="H100" s="38"/>
      <c r="I100" s="38"/>
      <c r="J100" s="38"/>
      <c r="K100" s="38"/>
      <c r="L100" s="38"/>
      <c r="M100" s="38"/>
      <c r="N100" s="38"/>
      <c r="O100" s="38">
        <f>SUM(tblFinancial[[#This Row],[JAN]:[DEC]])</f>
        <v>0</v>
      </c>
      <c r="P100" s="13"/>
    </row>
    <row r="101" spans="1:17" s="56" customFormat="1" ht="22.25" customHeight="1" x14ac:dyDescent="0.2">
      <c r="A101" s="53"/>
      <c r="B101" s="48" t="s">
        <v>17</v>
      </c>
      <c r="C101" s="54">
        <f>SUBTOTAL(109,tblFinancial[JAN])</f>
        <v>0</v>
      </c>
      <c r="D101" s="54">
        <f>SUBTOTAL(109,tblFinancial[FEB])</f>
        <v>0</v>
      </c>
      <c r="E101" s="54">
        <f>SUBTOTAL(109,tblFinancial[MAR])</f>
        <v>0</v>
      </c>
      <c r="F101" s="54">
        <f>SUBTOTAL(109,tblFinancial[APR])</f>
        <v>0</v>
      </c>
      <c r="G101" s="54">
        <f>SUBTOTAL(109,tblFinancial[MAY])</f>
        <v>0</v>
      </c>
      <c r="H101" s="54">
        <f>SUBTOTAL(109,tblFinancial[JUN])</f>
        <v>0</v>
      </c>
      <c r="I101" s="54">
        <f>SUBTOTAL(109,tblFinancial[JUL])</f>
        <v>0</v>
      </c>
      <c r="J101" s="54">
        <f>SUBTOTAL(109,tblFinancial[AUG])</f>
        <v>0</v>
      </c>
      <c r="K101" s="54">
        <f>SUBTOTAL(109,tblFinancial[SEP])</f>
        <v>0</v>
      </c>
      <c r="L101" s="54">
        <f>SUBTOTAL(109,tblFinancial[OCT])</f>
        <v>0</v>
      </c>
      <c r="M101" s="54">
        <f>SUBTOTAL(109,tblFinancial[NOV])</f>
        <v>0</v>
      </c>
      <c r="N101" s="54">
        <f>SUBTOTAL(109,tblFinancial[DEC])</f>
        <v>0</v>
      </c>
      <c r="O101" s="54">
        <f>SUBTOTAL(109,tblFinancial[YEAR])</f>
        <v>0</v>
      </c>
      <c r="P101" s="50"/>
      <c r="Q101" s="55"/>
    </row>
    <row r="102" spans="1:17" s="5" customFormat="1" ht="22" customHeight="1" x14ac:dyDescent="0.15">
      <c r="A102" s="11"/>
      <c r="B102" s="3"/>
      <c r="C102" s="4"/>
      <c r="D102" s="4"/>
      <c r="E102" s="4"/>
      <c r="F102" s="4"/>
      <c r="G102" s="4"/>
      <c r="H102" s="4"/>
      <c r="I102" s="4"/>
      <c r="J102" s="4"/>
      <c r="K102" s="4"/>
      <c r="L102" s="4"/>
      <c r="M102" s="4"/>
      <c r="N102" s="4"/>
      <c r="O102" s="4"/>
      <c r="P102" s="3"/>
      <c r="Q102" s="3"/>
    </row>
    <row r="103" spans="1:17" s="5" customFormat="1" ht="30" customHeight="1" x14ac:dyDescent="0.15">
      <c r="A103" s="11"/>
      <c r="B103" s="18" t="s">
        <v>25</v>
      </c>
      <c r="C103" s="32" t="s">
        <v>27</v>
      </c>
      <c r="D103" s="32" t="s">
        <v>28</v>
      </c>
      <c r="E103" s="32" t="s">
        <v>30</v>
      </c>
      <c r="F103" s="32" t="s">
        <v>31</v>
      </c>
      <c r="G103" s="32" t="s">
        <v>29</v>
      </c>
      <c r="H103" s="32" t="s">
        <v>32</v>
      </c>
      <c r="I103" s="32" t="s">
        <v>33</v>
      </c>
      <c r="J103" s="32" t="s">
        <v>34</v>
      </c>
      <c r="K103" s="32" t="s">
        <v>35</v>
      </c>
      <c r="L103" s="32" t="s">
        <v>36</v>
      </c>
      <c r="M103" s="32" t="s">
        <v>37</v>
      </c>
      <c r="N103" s="32" t="s">
        <v>38</v>
      </c>
      <c r="O103" s="32" t="s">
        <v>39</v>
      </c>
      <c r="P103" s="33" t="s">
        <v>41</v>
      </c>
      <c r="Q103" s="3"/>
    </row>
    <row r="104" spans="1:17" s="5" customFormat="1" ht="22.25" customHeight="1" x14ac:dyDescent="0.15">
      <c r="A104" s="11"/>
      <c r="B104" s="12" t="s">
        <v>50</v>
      </c>
      <c r="C104" s="37"/>
      <c r="D104" s="37"/>
      <c r="E104" s="37"/>
      <c r="F104" s="37"/>
      <c r="G104" s="37"/>
      <c r="H104" s="37"/>
      <c r="I104" s="37"/>
      <c r="J104" s="37"/>
      <c r="K104" s="37"/>
      <c r="L104" s="37"/>
      <c r="M104" s="37"/>
      <c r="N104" s="37"/>
      <c r="O104" s="37">
        <f>SUM(tblMisc[[#This Row],[JAN]:[DEC]])</f>
        <v>0</v>
      </c>
      <c r="P104" s="13"/>
      <c r="Q104" s="3"/>
    </row>
    <row r="105" spans="1:17" s="5" customFormat="1" ht="22.25" customHeight="1" x14ac:dyDescent="0.15">
      <c r="A105" s="11"/>
      <c r="B105" s="14" t="s">
        <v>14</v>
      </c>
      <c r="C105" s="37"/>
      <c r="D105" s="37"/>
      <c r="E105" s="37"/>
      <c r="F105" s="37"/>
      <c r="G105" s="37"/>
      <c r="H105" s="37"/>
      <c r="I105" s="37"/>
      <c r="J105" s="37"/>
      <c r="K105" s="37"/>
      <c r="L105" s="37"/>
      <c r="M105" s="37"/>
      <c r="N105" s="37"/>
      <c r="O105" s="37">
        <f>SUM(tblMisc[[#This Row],[JAN]:[DEC]])</f>
        <v>0</v>
      </c>
      <c r="P105" s="13"/>
      <c r="Q105" s="3"/>
    </row>
    <row r="106" spans="1:17" s="5" customFormat="1" ht="22.25" customHeight="1" x14ac:dyDescent="0.15">
      <c r="A106" s="11"/>
      <c r="B106" s="14" t="s">
        <v>14</v>
      </c>
      <c r="C106" s="37"/>
      <c r="D106" s="37"/>
      <c r="E106" s="37"/>
      <c r="F106" s="37"/>
      <c r="G106" s="37"/>
      <c r="H106" s="37"/>
      <c r="I106" s="37"/>
      <c r="J106" s="37"/>
      <c r="K106" s="37"/>
      <c r="L106" s="37"/>
      <c r="M106" s="37"/>
      <c r="N106" s="37"/>
      <c r="O106" s="37">
        <f>SUM(tblMisc[[#This Row],[JAN]:[DEC]])</f>
        <v>0</v>
      </c>
      <c r="P106" s="13"/>
      <c r="Q106" s="3"/>
    </row>
    <row r="107" spans="1:17" s="5" customFormat="1" ht="22.25" customHeight="1" x14ac:dyDescent="0.15">
      <c r="A107" s="11"/>
      <c r="B107" s="14" t="s">
        <v>14</v>
      </c>
      <c r="C107" s="37"/>
      <c r="D107" s="37"/>
      <c r="E107" s="37"/>
      <c r="F107" s="37"/>
      <c r="G107" s="37"/>
      <c r="H107" s="37"/>
      <c r="I107" s="37"/>
      <c r="J107" s="37"/>
      <c r="K107" s="37"/>
      <c r="L107" s="37"/>
      <c r="M107" s="37"/>
      <c r="N107" s="37"/>
      <c r="O107" s="37">
        <f>SUM(tblMisc[[#This Row],[JAN]:[DEC]])</f>
        <v>0</v>
      </c>
      <c r="P107" s="13"/>
      <c r="Q107" s="3"/>
    </row>
    <row r="108" spans="1:17" ht="22.25" customHeight="1" x14ac:dyDescent="0.15">
      <c r="B108" s="14" t="s">
        <v>14</v>
      </c>
      <c r="C108" s="37"/>
      <c r="D108" s="37"/>
      <c r="E108" s="37"/>
      <c r="F108" s="37"/>
      <c r="G108" s="37"/>
      <c r="H108" s="37"/>
      <c r="I108" s="37"/>
      <c r="J108" s="37"/>
      <c r="K108" s="37"/>
      <c r="L108" s="37"/>
      <c r="M108" s="37"/>
      <c r="N108" s="37"/>
      <c r="O108" s="37">
        <f>SUM(tblMisc[[#This Row],[JAN]:[DEC]])</f>
        <v>0</v>
      </c>
      <c r="P108" s="13"/>
    </row>
    <row r="109" spans="1:17" s="52" customFormat="1" ht="22.25" customHeight="1" x14ac:dyDescent="0.2">
      <c r="A109" s="47"/>
      <c r="B109" s="48" t="s">
        <v>17</v>
      </c>
      <c r="C109" s="49">
        <f>SUBTOTAL(109,tblMisc[JAN])</f>
        <v>0</v>
      </c>
      <c r="D109" s="49">
        <f>SUBTOTAL(109,tblMisc[FEB])</f>
        <v>0</v>
      </c>
      <c r="E109" s="49">
        <f>SUBTOTAL(109,tblMisc[MAR])</f>
        <v>0</v>
      </c>
      <c r="F109" s="49">
        <f>SUBTOTAL(109,tblMisc[APR])</f>
        <v>0</v>
      </c>
      <c r="G109" s="49">
        <f>SUBTOTAL(109,tblMisc[MAY])</f>
        <v>0</v>
      </c>
      <c r="H109" s="49">
        <f>SUBTOTAL(109,tblMisc[JUN])</f>
        <v>0</v>
      </c>
      <c r="I109" s="49">
        <f>SUBTOTAL(109,tblMisc[JUL])</f>
        <v>0</v>
      </c>
      <c r="J109" s="49">
        <f>SUBTOTAL(109,tblMisc[AUG])</f>
        <v>0</v>
      </c>
      <c r="K109" s="49">
        <f>SUBTOTAL(109,tblMisc[SEP])</f>
        <v>0</v>
      </c>
      <c r="L109" s="49">
        <f>SUBTOTAL(109,tblMisc[OCT])</f>
        <v>0</v>
      </c>
      <c r="M109" s="49">
        <f>SUBTOTAL(109,tblMisc[NOV])</f>
        <v>0</v>
      </c>
      <c r="N109" s="49">
        <f>SUBTOTAL(109,tblMisc[DEC])</f>
        <v>0</v>
      </c>
      <c r="O109" s="49">
        <f>SUBTOTAL(109,tblMisc[YEAR])</f>
        <v>0</v>
      </c>
      <c r="P109" s="50"/>
      <c r="Q109" s="51"/>
    </row>
    <row r="110" spans="1:17" ht="22" customHeight="1" x14ac:dyDescent="0.15">
      <c r="B110" s="3"/>
      <c r="C110" s="4"/>
      <c r="D110" s="4"/>
      <c r="E110" s="4"/>
      <c r="F110" s="4"/>
      <c r="G110" s="4"/>
      <c r="H110" s="4"/>
      <c r="I110" s="4"/>
      <c r="J110" s="4"/>
      <c r="K110" s="4"/>
      <c r="L110" s="4"/>
      <c r="M110" s="4"/>
      <c r="N110" s="4"/>
      <c r="O110" s="4"/>
      <c r="P110" s="3"/>
    </row>
    <row r="111" spans="1:17" ht="30" customHeight="1" x14ac:dyDescent="0.15">
      <c r="B111" s="23" t="s">
        <v>26</v>
      </c>
      <c r="C111" s="24" t="s">
        <v>27</v>
      </c>
      <c r="D111" s="25" t="s">
        <v>28</v>
      </c>
      <c r="E111" s="24" t="s">
        <v>30</v>
      </c>
      <c r="F111" s="25" t="s">
        <v>31</v>
      </c>
      <c r="G111" s="24" t="s">
        <v>29</v>
      </c>
      <c r="H111" s="25" t="s">
        <v>32</v>
      </c>
      <c r="I111" s="24" t="s">
        <v>33</v>
      </c>
      <c r="J111" s="25" t="s">
        <v>34</v>
      </c>
      <c r="K111" s="24" t="s">
        <v>35</v>
      </c>
      <c r="L111" s="25" t="s">
        <v>36</v>
      </c>
      <c r="M111" s="24" t="s">
        <v>37</v>
      </c>
      <c r="N111" s="25" t="s">
        <v>38</v>
      </c>
      <c r="O111" s="24" t="s">
        <v>39</v>
      </c>
      <c r="P111" s="23" t="s">
        <v>41</v>
      </c>
    </row>
    <row r="112" spans="1:17" ht="30" customHeight="1" x14ac:dyDescent="0.15">
      <c r="B112" s="34" t="s">
        <v>43</v>
      </c>
      <c r="C112" s="39">
        <f>tblIncome[[#Totals],[JAN]]</f>
        <v>0</v>
      </c>
      <c r="D112" s="39">
        <f>tblIncome[[#Totals],[FEB]]</f>
        <v>0</v>
      </c>
      <c r="E112" s="39">
        <f>tblIncome[[#Totals],[MAR]]</f>
        <v>0</v>
      </c>
      <c r="F112" s="39">
        <f>tblIncome[[#Totals],[APR]]</f>
        <v>0</v>
      </c>
      <c r="G112" s="39">
        <f>tblIncome[[#Totals],[MAY]]</f>
        <v>0</v>
      </c>
      <c r="H112" s="39">
        <f>tblIncome[[#Totals],[JUN]]</f>
        <v>0</v>
      </c>
      <c r="I112" s="39">
        <f>tblIncome[[#Totals],[JUL]]</f>
        <v>0</v>
      </c>
      <c r="J112" s="39">
        <f>tblIncome[[#Totals],[AUG]]</f>
        <v>0</v>
      </c>
      <c r="K112" s="39">
        <f>tblIncome[[#Totals],[SEP]]</f>
        <v>0</v>
      </c>
      <c r="L112" s="39">
        <f>tblIncome[[#Totals],[OCT]]</f>
        <v>0</v>
      </c>
      <c r="M112" s="39">
        <f>tblIncome[[#Totals],[NOV]]</f>
        <v>0</v>
      </c>
      <c r="N112" s="39">
        <f>tblIncome[[#Totals],[DEC]]</f>
        <v>0</v>
      </c>
      <c r="O112" s="39">
        <f>tblIncome[[#Totals],[YEAR]]</f>
        <v>0</v>
      </c>
      <c r="P112" s="35"/>
    </row>
    <row r="113" spans="1:17" ht="22" customHeight="1" x14ac:dyDescent="0.15">
      <c r="B113" s="6" t="s">
        <v>15</v>
      </c>
      <c r="C113" s="40">
        <f>tblHome[[#Totals],[JAN]]+tblDaily[[#Totals],[JAN]]+tblTransportation[[#Totals],[JAN]]+tblEntertainment[[#Totals],[JAN]]+tblHealth[[#Totals],[JAN]]+tblVacations[[#Totals],[JAN]]+tblDues[[#Totals],[JAN]]+tblPersonal[[#Totals],[JAN]]+tblFinancial[[#Totals],[JAN]]+tblMisc[[#Totals],[JAN]]</f>
        <v>0</v>
      </c>
      <c r="D113" s="40">
        <f>tblHome[[#Totals],[FEB]]+tblDaily[[#Totals],[FEB]]+tblTransportation[[#Totals],[FEB]]+tblEntertainment[[#Totals],[FEB]]+tblHealth[[#Totals],[FEB]]+tblVacations[[#Totals],[FEB]]+tblDues[[#Totals],[FEB]]+tblPersonal[[#Totals],[FEB]]+tblFinancial[[#Totals],[FEB]]+tblMisc[[#Totals],[FEB]]</f>
        <v>0</v>
      </c>
      <c r="E113" s="40">
        <f>tblHome[[#Totals],[MAR]]+tblDaily[[#Totals],[MAR]]+tblTransportation[[#Totals],[MAR]]+tblEntertainment[[#Totals],[MAR]]+tblHealth[[#Totals],[MAR]]+tblVacations[[#Totals],[MAR]]+tblDues[[#Totals],[MAR]]+tblPersonal[[#Totals],[MAR]]+tblFinancial[[#Totals],[MAR]]+tblMisc[[#Totals],[MAR]]</f>
        <v>0</v>
      </c>
      <c r="F113" s="40">
        <f>tblHome[[#Totals],[APR]]+tblDaily[[#Totals],[APR]]+tblTransportation[[#Totals],[APR]]+tblEntertainment[[#Totals],[APR]]+tblHealth[[#Totals],[APR]]+tblVacations[[#Totals],[APR]]+tblDues[[#Totals],[APR]]+tblPersonal[[#Totals],[APR]]+tblFinancial[[#Totals],[APR]]+tblMisc[[#Totals],[APR]]</f>
        <v>0</v>
      </c>
      <c r="G113" s="40">
        <f>tblHome[[#Totals],[MAY]]+tblDaily[[#Totals],[MAY]]+tblTransportation[[#Totals],[MAY]]+tblEntertainment[[#Totals],[MAY]]+tblHealth[[#Totals],[MAY]]+tblVacations[[#Totals],[MAY]]+tblDues[[#Totals],[MAY]]+tblPersonal[[#Totals],[MAY]]+tblFinancial[[#Totals],[MAY]]+tblMisc[[#Totals],[MAY]]</f>
        <v>0</v>
      </c>
      <c r="H113" s="40">
        <f>tblHome[[#Totals],[JUN]]+tblDaily[[#Totals],[JUN]]+tblTransportation[[#Totals],[JUN]]+tblEntertainment[[#Totals],[JUN]]+tblHealth[[#Totals],[JUN]]+tblVacations[[#Totals],[JUN]]+tblDues[[#Totals],[JUN]]+tblPersonal[[#Totals],[JUN]]+tblFinancial[[#Totals],[JUN]]+tblMisc[[#Totals],[JUN]]</f>
        <v>0</v>
      </c>
      <c r="I113" s="40">
        <f>tblHome[[#Totals],[JUL]]+tblDaily[[#Totals],[JUL]]+tblTransportation[[#Totals],[JUL]]+tblEntertainment[[#Totals],[JUL]]+tblHealth[[#Totals],[JUL]]+tblVacations[[#Totals],[JUL]]+tblDues[[#Totals],[JUL]]+tblPersonal[[#Totals],[JUL]]+tblFinancial[[#Totals],[JUL]]+tblMisc[[#Totals],[JUL]]</f>
        <v>0</v>
      </c>
      <c r="J113" s="40">
        <f>tblHome[[#Totals],[AUG]]+tblDaily[[#Totals],[AUG]]+tblTransportation[[#Totals],[AUG]]+tblEntertainment[[#Totals],[AUG]]+tblHealth[[#Totals],[AUG]]+tblVacations[[#Totals],[AUG]]+tblDues[[#Totals],[AUG]]+tblPersonal[[#Totals],[AUG]]+tblFinancial[[#Totals],[AUG]]+tblMisc[[#Totals],[AUG]]</f>
        <v>0</v>
      </c>
      <c r="K113" s="40">
        <f>tblHome[[#Totals],[SEP]]+tblDaily[[#Totals],[SEP]]+tblTransportation[[#Totals],[SEP]]+tblEntertainment[[#Totals],[SEP]]+tblHealth[[#Totals],[SEP]]+tblVacations[[#Totals],[SEP]]+tblDues[[#Totals],[SEP]]+tblPersonal[[#Totals],[SEP]]+tblFinancial[[#Totals],[SEP]]+tblMisc[[#Totals],[SEP]]</f>
        <v>0</v>
      </c>
      <c r="L113" s="40">
        <f>tblHome[[#Totals],[OCT]]+tblDaily[[#Totals],[OCT]]+tblTransportation[[#Totals],[OCT]]+tblEntertainment[[#Totals],[OCT]]+tblHealth[[#Totals],[OCT]]+tblVacations[[#Totals],[OCT]]+tblDues[[#Totals],[OCT]]+tblPersonal[[#Totals],[OCT]]+tblFinancial[[#Totals],[OCT]]+tblMisc[[#Totals],[OCT]]</f>
        <v>0</v>
      </c>
      <c r="M113" s="40">
        <f>tblHome[[#Totals],[NOV]]+tblDaily[[#Totals],[NOV]]+tblTransportation[[#Totals],[NOV]]+tblEntertainment[[#Totals],[NOV]]+tblHealth[[#Totals],[NOV]]+tblVacations[[#Totals],[NOV]]+tblDues[[#Totals],[NOV]]+tblPersonal[[#Totals],[NOV]]+tblFinancial[[#Totals],[NOV]]+tblMisc[[#Totals],[NOV]]</f>
        <v>0</v>
      </c>
      <c r="N113" s="40">
        <f>tblHome[[#Totals],[DEC]]+tblDaily[[#Totals],[DEC]]+tblTransportation[[#Totals],[DEC]]+tblEntertainment[[#Totals],[DEC]]+tblHealth[[#Totals],[DEC]]+tblVacations[[#Totals],[DEC]]+tblDues[[#Totals],[DEC]]+tblPersonal[[#Totals],[DEC]]+tblFinancial[[#Totals],[DEC]]+tblMisc[[#Totals],[DEC]]</f>
        <v>0</v>
      </c>
      <c r="O113" s="40">
        <f>tblHome[[#Totals],[YEAR]]+tblDaily[[#Totals],[YEAR]]+tblTransportation[[#Totals],[YEAR]]+tblEntertainment[[#Totals],[YEAR]]+tblHealth[[#Totals],[YEAR]]+tblVacations[[#Totals],[YEAR]]+tblDues[[#Totals],[YEAR]]+tblPersonal[[#Totals],[YEAR]]+tblFinancial[[#Totals],[YEAR]]+tblMisc[[#Totals],[YEAR]]</f>
        <v>0</v>
      </c>
      <c r="P113" s="7"/>
    </row>
    <row r="114" spans="1:17" s="46" customFormat="1" ht="22" customHeight="1" x14ac:dyDescent="0.15">
      <c r="A114" s="41"/>
      <c r="B114" s="42" t="s">
        <v>16</v>
      </c>
      <c r="C114" s="43">
        <f t="shared" ref="C114:D114" si="0">C112-C113</f>
        <v>0</v>
      </c>
      <c r="D114" s="43">
        <f t="shared" si="0"/>
        <v>0</v>
      </c>
      <c r="E114" s="43">
        <f t="shared" ref="E114" si="1">E112-E113</f>
        <v>0</v>
      </c>
      <c r="F114" s="43">
        <f t="shared" ref="F114" si="2">F112-F113</f>
        <v>0</v>
      </c>
      <c r="G114" s="43">
        <f t="shared" ref="G114" si="3">G112-G113</f>
        <v>0</v>
      </c>
      <c r="H114" s="43">
        <f t="shared" ref="H114" si="4">H112-H113</f>
        <v>0</v>
      </c>
      <c r="I114" s="43">
        <f t="shared" ref="I114" si="5">I112-I113</f>
        <v>0</v>
      </c>
      <c r="J114" s="43">
        <f t="shared" ref="J114" si="6">J112-J113</f>
        <v>0</v>
      </c>
      <c r="K114" s="43">
        <f t="shared" ref="K114" si="7">K112-K113</f>
        <v>0</v>
      </c>
      <c r="L114" s="43">
        <f t="shared" ref="L114" si="8">L112-L113</f>
        <v>0</v>
      </c>
      <c r="M114" s="43">
        <f t="shared" ref="M114" si="9">M112-M113</f>
        <v>0</v>
      </c>
      <c r="N114" s="43">
        <f t="shared" ref="N114" si="10">N112-N113</f>
        <v>0</v>
      </c>
      <c r="O114" s="43">
        <f t="shared" ref="O114" si="11">O112-O113</f>
        <v>0</v>
      </c>
      <c r="P114" s="44"/>
      <c r="Q114" s="45"/>
    </row>
    <row r="116" spans="1:17" ht="22" customHeight="1" x14ac:dyDescent="0.15">
      <c r="A116" s="9"/>
    </row>
    <row r="117" spans="1:17" ht="22" customHeight="1" x14ac:dyDescent="0.15">
      <c r="A117" s="9"/>
    </row>
  </sheetData>
  <mergeCells count="1">
    <mergeCell ref="B2:P2"/>
  </mergeCells>
  <conditionalFormatting sqref="C114:O114">
    <cfRule type="cellIs" dxfId="193" priority="3" operator="lessThan">
      <formula>0</formula>
    </cfRule>
    <cfRule type="cellIs" dxfId="194" priority="2" operator="greaterThan">
      <formula>0</formula>
    </cfRule>
    <cfRule type="cellIs" dxfId="192" priority="1" operator="lessThan">
      <formula>0</formula>
    </cfRule>
  </conditionalFormatting>
  <dataValidations disablePrompts="1" count="1">
    <dataValidation allowBlank="1" showInputMessage="1" showErrorMessage="1" prompt="Manage your personal budget using this spreadsheet. Enter your income and expenses details in the tables below. Totals for each table are auto calculated. Summary for income vs total expenses starts at row 105._x000a_" sqref="A1" xr:uid="{F32C70B7-BEBC-4556-9D21-8DD3A3533DF2}"/>
  </dataValidations>
  <printOptions horizontalCentered="1"/>
  <pageMargins left="0.25" right="0.25" top="0.75" bottom="0.75" header="0.3" footer="0.3"/>
  <pageSetup fitToHeight="0" orientation="landscape" r:id="rId1"/>
  <headerFooter differentFirst="1"/>
  <customProperties>
    <customPr name="QAA_DRILLPATH_NODE_ID" r:id="rId2"/>
  </customProperties>
  <tableParts count="12">
    <tablePart r:id="rId3"/>
    <tablePart r:id="rId4"/>
    <tablePart r:id="rId5"/>
    <tablePart r:id="rId6"/>
    <tablePart r:id="rId7"/>
    <tablePart r:id="rId8"/>
    <tablePart r:id="rId9"/>
    <tablePart r:id="rId10"/>
    <tablePart r:id="rId11"/>
    <tablePart r:id="rId12"/>
    <tablePart r:id="rId13"/>
    <tablePart r:id="rId14"/>
  </tableParts>
  <extLst>
    <ext xmlns:x14="http://schemas.microsoft.com/office/spreadsheetml/2009/9/main" uri="{05C60535-1F16-4fd2-B633-F4F36F0B64E0}">
      <x14:sparklineGroups xmlns:xm="http://schemas.microsoft.com/office/excel/2006/main">
        <x14:sparklineGroup displayEmptyCellsAs="gap" high="1" low="1" xr2:uid="{00000000-0003-0000-0000-00000D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BUDGET'!C104:N104</xm:f>
              <xm:sqref>P104</xm:sqref>
            </x14:sparkline>
            <x14:sparkline>
              <xm:f>'PERSONAL BUDGET'!C105:N105</xm:f>
              <xm:sqref>P105</xm:sqref>
            </x14:sparkline>
            <x14:sparkline>
              <xm:f>'PERSONAL BUDGET'!C106:N106</xm:f>
              <xm:sqref>P106</xm:sqref>
            </x14:sparkline>
            <x14:sparkline>
              <xm:f>'PERSONAL BUDGET'!C107:N107</xm:f>
              <xm:sqref>P107</xm:sqref>
            </x14:sparkline>
            <x14:sparkline>
              <xm:f>'PERSONAL BUDGET'!C108:N108</xm:f>
              <xm:sqref>P108</xm:sqref>
            </x14:sparkline>
            <x14:sparkline>
              <xm:f>'PERSONAL BUDGET'!C109:N109</xm:f>
              <xm:sqref>P109</xm:sqref>
            </x14:sparkline>
          </x14:sparklines>
        </x14:sparklineGroup>
        <x14:sparklineGroup displayEmptyCellsAs="gap" high="1" low="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BUDGET'!C17:N17</xm:f>
              <xm:sqref>P17</xm:sqref>
            </x14:sparkline>
            <x14:sparkline>
              <xm:f>'PERSONAL BUDGET'!C18:N18</xm:f>
              <xm:sqref>P18</xm:sqref>
            </x14:sparkline>
            <x14:sparkline>
              <xm:f>'PERSONAL BUDGET'!C19:N19</xm:f>
              <xm:sqref>P19</xm:sqref>
            </x14:sparkline>
            <x14:sparkline>
              <xm:f>'PERSONAL BUDGET'!C20:N20</xm:f>
              <xm:sqref>P20</xm:sqref>
            </x14:sparkline>
            <x14:sparkline>
              <xm:f>'PERSONAL BUDGET'!C21:N21</xm:f>
              <xm:sqref>P21</xm:sqref>
            </x14:sparkline>
            <x14:sparkline>
              <xm:f>'PERSONAL BUDGET'!C22:N22</xm:f>
              <xm:sqref>P22</xm:sqref>
            </x14:sparkline>
          </x14:sparklines>
        </x14:sparklineGroup>
        <x14:sparklineGroup displayEmptyCellsAs="gap" high="1" low="1" xr2:uid="{00000000-0003-0000-00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BUDGET'!C25:N25</xm:f>
              <xm:sqref>P25</xm:sqref>
            </x14:sparkline>
            <x14:sparkline>
              <xm:f>'PERSONAL BUDGET'!C26:N26</xm:f>
              <xm:sqref>P26</xm:sqref>
            </x14:sparkline>
            <x14:sparkline>
              <xm:f>'PERSONAL BUDGET'!C27:N27</xm:f>
              <xm:sqref>P27</xm:sqref>
            </x14:sparkline>
            <x14:sparkline>
              <xm:f>'PERSONAL BUDGET'!C28:N28</xm:f>
              <xm:sqref>P28</xm:sqref>
            </x14:sparkline>
            <x14:sparkline>
              <xm:f>'PERSONAL BUDGET'!C29:N29</xm:f>
              <xm:sqref>P29</xm:sqref>
            </x14:sparkline>
            <x14:sparkline>
              <xm:f>'PERSONAL BUDGET'!C30:N30</xm:f>
              <xm:sqref>P30</xm:sqref>
            </x14:sparkline>
            <x14:sparkline>
              <xm:f>'PERSONAL BUDGET'!C31:N31</xm:f>
              <xm:sqref>P31</xm:sqref>
            </x14:sparkline>
          </x14:sparklines>
        </x14:sparklineGroup>
        <x14:sparklineGroup displayEmptyCellsAs="gap" high="1" low="1" xr2:uid="{00000000-0003-0000-0000-000003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BUDGET'!C34:N34</xm:f>
              <xm:sqref>P34</xm:sqref>
            </x14:sparkline>
            <x14:sparkline>
              <xm:f>'PERSONAL BUDGET'!C35:N35</xm:f>
              <xm:sqref>P35</xm:sqref>
            </x14:sparkline>
            <x14:sparkline>
              <xm:f>'PERSONAL BUDGET'!C36:N36</xm:f>
              <xm:sqref>P36</xm:sqref>
            </x14:sparkline>
            <x14:sparkline>
              <xm:f>'PERSONAL BUDGET'!C37:N37</xm:f>
              <xm:sqref>P37</xm:sqref>
            </x14:sparkline>
            <x14:sparkline>
              <xm:f>'PERSONAL BUDGET'!C38:N38</xm:f>
              <xm:sqref>P38</xm:sqref>
            </x14:sparkline>
            <x14:sparkline>
              <xm:f>'PERSONAL BUDGET'!C39:N39</xm:f>
              <xm:sqref>P39</xm:sqref>
            </x14:sparkline>
            <x14:sparkline>
              <xm:f>'PERSONAL BUDGET'!C40:N40</xm:f>
              <xm:sqref>P40</xm:sqref>
            </x14:sparkline>
            <x14:sparkline>
              <xm:f>'PERSONAL BUDGET'!C41:N41</xm:f>
              <xm:sqref>P41</xm:sqref>
            </x14:sparkline>
            <x14:sparkline>
              <xm:f>'PERSONAL BUDGET'!C42:N42</xm:f>
              <xm:sqref>P42</xm:sqref>
            </x14:sparkline>
          </x14:sparklines>
        </x14:sparklineGroup>
        <x14:sparklineGroup displayEmptyCellsAs="gap" high="1" low="1" xr2:uid="{00000000-0003-0000-0000-000004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BUDGET'!C45:N45</xm:f>
              <xm:sqref>P45</xm:sqref>
            </x14:sparkline>
            <x14:sparkline>
              <xm:f>'PERSONAL BUDGET'!C46:N46</xm:f>
              <xm:sqref>P46</xm:sqref>
            </x14:sparkline>
            <x14:sparkline>
              <xm:f>'PERSONAL BUDGET'!C47:N47</xm:f>
              <xm:sqref>P47</xm:sqref>
            </x14:sparkline>
            <x14:sparkline>
              <xm:f>'PERSONAL BUDGET'!C48:N48</xm:f>
              <xm:sqref>P48</xm:sqref>
            </x14:sparkline>
            <x14:sparkline>
              <xm:f>'PERSONAL BUDGET'!C49:N49</xm:f>
              <xm:sqref>P49</xm:sqref>
            </x14:sparkline>
          </x14:sparklines>
        </x14:sparklineGroup>
        <x14:sparklineGroup displayEmptyCellsAs="gap" high="1" low="1" xr2:uid="{00000000-0003-0000-0000-000005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BUDGET'!C52:N52</xm:f>
              <xm:sqref>P52</xm:sqref>
            </x14:sparkline>
            <x14:sparkline>
              <xm:f>'PERSONAL BUDGET'!C53:N53</xm:f>
              <xm:sqref>P53</xm:sqref>
            </x14:sparkline>
            <x14:sparkline>
              <xm:f>'PERSONAL BUDGET'!C54:N54</xm:f>
              <xm:sqref>P54</xm:sqref>
            </x14:sparkline>
            <x14:sparkline>
              <xm:f>'PERSONAL BUDGET'!C55:N55</xm:f>
              <xm:sqref>P55</xm:sqref>
            </x14:sparkline>
            <x14:sparkline>
              <xm:f>'PERSONAL BUDGET'!C56:N56</xm:f>
              <xm:sqref>P56</xm:sqref>
            </x14:sparkline>
            <x14:sparkline>
              <xm:f>'PERSONAL BUDGET'!C57:N57</xm:f>
              <xm:sqref>P57</xm:sqref>
            </x14:sparkline>
            <x14:sparkline>
              <xm:f>'PERSONAL BUDGET'!C58:N58</xm:f>
              <xm:sqref>P58</xm:sqref>
            </x14:sparkline>
            <x14:sparkline>
              <xm:f>'PERSONAL BUDGET'!C59:N59</xm:f>
              <xm:sqref>P59</xm:sqref>
            </x14:sparkline>
          </x14:sparklines>
        </x14:sparklineGroup>
        <x14:sparklineGroup displayEmptyCellsAs="gap" high="1" low="1" xr2:uid="{00000000-0003-0000-0000-000006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BUDGET'!C62:N62</xm:f>
              <xm:sqref>P62</xm:sqref>
            </x14:sparkline>
            <x14:sparkline>
              <xm:f>'PERSONAL BUDGET'!C63:N63</xm:f>
              <xm:sqref>P63</xm:sqref>
            </x14:sparkline>
            <x14:sparkline>
              <xm:f>'PERSONAL BUDGET'!C64:N64</xm:f>
              <xm:sqref>P64</xm:sqref>
            </x14:sparkline>
            <x14:sparkline>
              <xm:f>'PERSONAL BUDGET'!C65:N65</xm:f>
              <xm:sqref>P65</xm:sqref>
            </x14:sparkline>
            <x14:sparkline>
              <xm:f>'PERSONAL BUDGET'!C66:N66</xm:f>
              <xm:sqref>P66</xm:sqref>
            </x14:sparkline>
            <x14:sparkline>
              <xm:f>'PERSONAL BUDGET'!C67:N67</xm:f>
              <xm:sqref>P67</xm:sqref>
            </x14:sparkline>
            <x14:sparkline>
              <xm:f>'PERSONAL BUDGET'!C68:N68</xm:f>
              <xm:sqref>P68</xm:sqref>
            </x14:sparkline>
          </x14:sparklines>
        </x14:sparklineGroup>
        <x14:sparklineGroup displayEmptyCellsAs="gap" high="1" low="1" xr2:uid="{00000000-0003-0000-0000-000008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BUDGET'!C71:N71</xm:f>
              <xm:sqref>P71</xm:sqref>
            </x14:sparkline>
            <x14:sparkline>
              <xm:f>'PERSONAL BUDGET'!C72:N72</xm:f>
              <xm:sqref>P72</xm:sqref>
            </x14:sparkline>
            <x14:sparkline>
              <xm:sqref>P73</xm:sqref>
            </x14:sparkline>
            <x14:sparkline>
              <xm:f>'PERSONAL BUDGET'!C74:N74</xm:f>
              <xm:sqref>P74</xm:sqref>
            </x14:sparkline>
            <x14:sparkline>
              <xm:f>'PERSONAL BUDGET'!C75:N75</xm:f>
              <xm:sqref>P75</xm:sqref>
            </x14:sparkline>
            <x14:sparkline>
              <xm:f>'PERSONAL BUDGET'!C76:N76</xm:f>
              <xm:sqref>P76</xm:sqref>
            </x14:sparkline>
            <x14:sparkline>
              <xm:f>'PERSONAL BUDGET'!C77:N77</xm:f>
              <xm:sqref>P77</xm:sqref>
            </x14:sparkline>
            <x14:sparkline>
              <xm:f>'PERSONAL BUDGET'!C78:N78</xm:f>
              <xm:sqref>P78</xm:sqref>
            </x14:sparkline>
          </x14:sparklines>
        </x14:sparklineGroup>
        <x14:sparklineGroup displayEmptyCellsAs="gap" high="1" low="1" xr2:uid="{00000000-0003-0000-0000-000009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BUDGET'!C81:N81</xm:f>
              <xm:sqref>P81</xm:sqref>
            </x14:sparkline>
            <x14:sparkline>
              <xm:f>'PERSONAL BUDGET'!C82:N82</xm:f>
              <xm:sqref>P82</xm:sqref>
            </x14:sparkline>
            <x14:sparkline>
              <xm:f>'PERSONAL BUDGET'!C83:N83</xm:f>
              <xm:sqref>P83</xm:sqref>
            </x14:sparkline>
            <x14:sparkline>
              <xm:f>'PERSONAL BUDGET'!C84:N84</xm:f>
              <xm:sqref>P84</xm:sqref>
            </x14:sparkline>
            <x14:sparkline>
              <xm:f>'PERSONAL BUDGET'!C85:N85</xm:f>
              <xm:sqref>P85</xm:sqref>
            </x14:sparkline>
            <x14:sparkline>
              <xm:f>'PERSONAL BUDGET'!C86:N86</xm:f>
              <xm:sqref>P86</xm:sqref>
            </x14:sparkline>
          </x14:sparklines>
        </x14:sparklineGroup>
        <x14:sparklineGroup displayEmptyCellsAs="gap" high="1" low="1" xr2:uid="{00000000-0003-0000-0000-00000A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BUDGET'!C89:N89</xm:f>
              <xm:sqref>P89</xm:sqref>
            </x14:sparkline>
            <x14:sparkline>
              <xm:f>'PERSONAL BUDGET'!C90:N90</xm:f>
              <xm:sqref>P90</xm:sqref>
            </x14:sparkline>
            <x14:sparkline>
              <xm:f>'PERSONAL BUDGET'!C91:N91</xm:f>
              <xm:sqref>P91</xm:sqref>
            </x14:sparkline>
            <x14:sparkline>
              <xm:f>'PERSONAL BUDGET'!C92:N92</xm:f>
              <xm:sqref>P92</xm:sqref>
            </x14:sparkline>
            <x14:sparkline>
              <xm:f>'PERSONAL BUDGET'!C93:N93</xm:f>
              <xm:sqref>P93</xm:sqref>
            </x14:sparkline>
            <x14:sparkline>
              <xm:f>'PERSONAL BUDGET'!C94:N94</xm:f>
              <xm:sqref>P94</xm:sqref>
            </x14:sparkline>
            <x14:sparkline>
              <xm:f>'PERSONAL BUDGET'!C95:N95</xm:f>
              <xm:sqref>P95</xm:sqref>
            </x14:sparkline>
            <x14:sparkline>
              <xm:f>'PERSONAL BUDGET'!C96:N96</xm:f>
              <xm:sqref>P96</xm:sqref>
            </x14:sparkline>
            <x14:sparkline>
              <xm:f>'PERSONAL BUDGET'!C97:N97</xm:f>
              <xm:sqref>P97</xm:sqref>
            </x14:sparkline>
            <x14:sparkline>
              <xm:f>'PERSONAL BUDGET'!C98:N98</xm:f>
              <xm:sqref>P98</xm:sqref>
            </x14:sparkline>
            <x14:sparkline>
              <xm:f>'PERSONAL BUDGET'!C99:N99</xm:f>
              <xm:sqref>P99</xm:sqref>
            </x14:sparkline>
            <x14:sparkline>
              <xm:f>'PERSONAL BUDGET'!C100:N100</xm:f>
              <xm:sqref>P100</xm:sqref>
            </x14:sparkline>
            <x14:sparkline>
              <xm:f>'PERSONAL BUDGET'!C101:N101</xm:f>
              <xm:sqref>P101</xm:sqref>
            </x14:sparkline>
          </x14:sparklines>
        </x14:sparklineGroup>
        <x14:sparklineGroup displayEmptyCellsAs="gap" markers="1" high="1" low="1" xr2:uid="{00000000-0003-0000-0000-00000B000000}">
          <x14:colorSeries theme="0"/>
          <x14:colorNegative theme="6"/>
          <x14:colorAxis rgb="FF000000"/>
          <x14:colorMarkers theme="0"/>
          <x14:colorFirst theme="5" tint="0.39997558519241921"/>
          <x14:colorLast theme="5" tint="0.39997558519241921"/>
          <x14:colorHigh theme="5"/>
          <x14:colorLow theme="5"/>
          <x14:sparklines>
            <x14:sparkline>
              <xm:f>'PERSONAL BUDGET'!C112:N112</xm:f>
              <xm:sqref>P112</xm:sqref>
            </x14:sparkline>
            <x14:sparkline>
              <xm:f>'PERSONAL BUDGET'!C113:N113</xm:f>
              <xm:sqref>P113</xm:sqref>
            </x14:sparkline>
            <x14:sparkline>
              <xm:f>'PERSONAL BUDGET'!C114:N114</xm:f>
              <xm:sqref>P114</xm:sqref>
            </x14:sparkline>
          </x14:sparklines>
        </x14:sparklineGroup>
        <x14:sparklineGroup displayEmptyCellsAs="gap" high="1" low="1" xr2:uid="{00000000-0003-0000-0000-00000C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'PERSONAL BUDGET'!C6:N6</xm:f>
              <xm:sqref>P6</xm:sqref>
            </x14:sparkline>
            <x14:sparkline>
              <xm:f>'PERSONAL BUDGET'!C7:N7</xm:f>
              <xm:sqref>P7</xm:sqref>
            </x14:sparkline>
            <x14:sparkline>
              <xm:f>'PERSONAL BUDGET'!C8:N8</xm:f>
              <xm:sqref>P8</xm:sqref>
            </x14:sparkline>
            <x14:sparkline>
              <xm:f>'PERSONAL BUDGET'!C9:N9</xm:f>
              <xm:sqref>P9</xm:sqref>
            </x14:sparkline>
            <x14:sparkline>
              <xm:f>'PERSONAL BUDGET'!C10:N10</xm:f>
              <xm:sqref>P10</xm:sqref>
            </x14:sparkline>
            <x14:sparkline>
              <xm:f>'PERSONAL BUDGET'!C11:N11</xm:f>
              <xm:sqref>P11</xm:sqref>
            </x14:sparkline>
            <x14:sparkline>
              <xm:f>'PERSONAL BUDGET'!C12:N12</xm:f>
              <xm:sqref>P12</xm:sqref>
            </x14:sparkline>
            <x14:sparkline>
              <xm:f>'PERSONAL BUDGET'!C13:N13</xm:f>
              <xm:sqref>P13</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rkbookDrillPathInfo xmlns:xsd="http://www.w3.org/2001/XMLSchema" xmlns:xsi="http://www.w3.org/2001/XMLSchema-instance" xmlns="http://www.infor.com/qaa/DrillPath">
  <CurrentDrillPath>
    <DrillPathNode AnalysisType="NONE" Id="b03ca302-803a-46e0-afc8-f93ffa81b0d3" Name="PERSONAL BUDGET" HandleSummaryReportOnly="false">
      <SuppressZero>false</SuppressZero>
      <Children/>
    </DrillPathNode>
    <DrillPathNode AnalysisType="NONE" Id="5f596835-469d-46e5-936d-94c54022293e" Name="Colbran St" HandleSummaryReportOnly="false" Source="">
      <SuppressZero>false</SuppressZero>
      <Children/>
    </DrillPathNode>
    <DrillPathNode AnalysisType="NONE" Id="e995651c-e94d-4241-90fe-81ccd42cf390" Name="Ingham Street" HandleSummaryReportOnly="false" Source="">
      <SuppressZero>false</SuppressZero>
      <Children/>
    </DrillPathNode>
  </CurrentDrillPath>
  <SavedDrillPath/>
</WorkbookDrillPathInfo>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C76C2FE9-B74B-4EB6-BD59-639D72AADF09}">
  <ds:schemaRefs>
    <ds:schemaRef ds:uri="http://www.w3.org/2001/XMLSchema"/>
    <ds:schemaRef ds:uri="http://www.infor.com/qaa/DrillPath"/>
  </ds:schemaRefs>
</ds:datastoreItem>
</file>

<file path=customXml/itemProps2.xml><?xml version="1.0" encoding="utf-8"?>
<ds:datastoreItem xmlns:ds="http://schemas.openxmlformats.org/officeDocument/2006/customXml" ds:itemID="{82FF4AD7-3681-4C41-86EE-42DFC1849F96}">
  <ds:schemaRefs>
    <ds:schemaRef ds:uri="http://schemas.microsoft.com/sharepoint/v3/contenttype/forms"/>
  </ds:schemaRefs>
</ds:datastoreItem>
</file>

<file path=customXml/itemProps3.xml><?xml version="1.0" encoding="utf-8"?>
<ds:datastoreItem xmlns:ds="http://schemas.openxmlformats.org/officeDocument/2006/customXml" ds:itemID="{073C813B-832D-4E45-B65E-EF3FE0573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1BD612-3EFF-4EE7-8E02-A06AD7635D9D}">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Courtney Hill</dc:creator>
  <cp:lastModifiedBy>Courtney Hill</cp:lastModifiedBy>
  <dcterms:created xsi:type="dcterms:W3CDTF">2023-08-15T09:07:42Z</dcterms:created>
  <dcterms:modified xsi:type="dcterms:W3CDTF">2026-01-07T14:21:23Z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efe76a09-601c-402e-8b22-50ab73be6808_Enabled">
    <vt:lpwstr>true</vt:lpwstr>
  </property>
  <property fmtid="{D5CDD505-2E9C-101B-9397-08002B2CF9AE}" pid="4" name="MSIP_Label_efe76a09-601c-402e-8b22-50ab73be6808_SetDate">
    <vt:lpwstr>2023-11-20T16:30:54Z</vt:lpwstr>
  </property>
  <property fmtid="{D5CDD505-2E9C-101B-9397-08002B2CF9AE}" pid="5" name="MSIP_Label_efe76a09-601c-402e-8b22-50ab73be6808_Method">
    <vt:lpwstr>Standard</vt:lpwstr>
  </property>
  <property fmtid="{D5CDD505-2E9C-101B-9397-08002B2CF9AE}" pid="6" name="MSIP_Label_efe76a09-601c-402e-8b22-50ab73be6808_Name">
    <vt:lpwstr>G</vt:lpwstr>
  </property>
  <property fmtid="{D5CDD505-2E9C-101B-9397-08002B2CF9AE}" pid="7" name="MSIP_Label_efe76a09-601c-402e-8b22-50ab73be6808_SiteId">
    <vt:lpwstr>007c146d-3d97-467d-849f-6f4fe5a6a0f3</vt:lpwstr>
  </property>
  <property fmtid="{D5CDD505-2E9C-101B-9397-08002B2CF9AE}" pid="8" name="MSIP_Label_efe76a09-601c-402e-8b22-50ab73be6808_ActionId">
    <vt:lpwstr>9e7e8645-4566-4ea1-b37e-1b4298fd7bc1</vt:lpwstr>
  </property>
  <property fmtid="{D5CDD505-2E9C-101B-9397-08002B2CF9AE}" pid="9" name="MSIP_Label_efe76a09-601c-402e-8b22-50ab73be6808_ContentBits">
    <vt:lpwstr>0</vt:lpwstr>
  </property>
</Properties>
</file>